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Default Extension="vml" ContentType="application/vnd.openxmlformats-officedocument.vmlDrawing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655" tabRatio="865" activeTab="0"/>
  </bookViews>
  <sheets>
    <sheet name="НАСЛОВ" sheetId="1" r:id="rId1"/>
    <sheet name="Садржај" sheetId="2" r:id="rId2"/>
    <sheet name="процена 2016" sheetId="3" r:id="rId3"/>
    <sheet name="ДЕМОГРАФИЈА" sheetId="4" r:id="rId4"/>
    <sheet name="ЗДР.РАД. И САРАД." sheetId="5" r:id="rId5"/>
    <sheet name="СТОМАТОЛОГИЈА" sheetId="6" r:id="rId6"/>
    <sheet name="АПОТЕКА" sheetId="7" r:id="rId7"/>
    <sheet name="НЕМЕД.РАДНИЦИ" sheetId="8" r:id="rId8"/>
    <sheet name="ЗБИРНО КАДРОВИ" sheetId="9" r:id="rId9"/>
    <sheet name="Predskol" sheetId="10" r:id="rId10"/>
    <sheet name="Razv" sheetId="11" r:id="rId11"/>
    <sheet name="Skol" sheetId="12" r:id="rId12"/>
    <sheet name="Savmlade" sheetId="13" r:id="rId13"/>
    <sheet name="Zene" sheetId="14" r:id="rId14"/>
    <sheet name="Stud" sheetId="15" r:id="rId15"/>
    <sheet name="Odrasli" sheetId="16" r:id="rId16"/>
    <sheet name="PC" sheetId="17" r:id="rId17"/>
    <sheet name="Kucno" sheetId="18" r:id="rId18"/>
    <sheet name="Kucnoz" sheetId="19" r:id="rId19"/>
    <sheet name="Hitna" sheetId="20" r:id="rId20"/>
    <sheet name="PPS" sheetId="21" r:id="rId21"/>
    <sheet name="Lab" sheetId="22" r:id="rId22"/>
    <sheet name="RtgUz" sheetId="23" r:id="rId23"/>
    <sheet name="Int" sheetId="24" r:id="rId24"/>
    <sheet name="Pneum" sheetId="25" r:id="rId25"/>
    <sheet name="Oftal" sheetId="26" r:id="rId26"/>
    <sheet name="Fizik" sheetId="27" r:id="rId27"/>
    <sheet name="Orl" sheetId="28" r:id="rId28"/>
    <sheet name="Psih" sheetId="29" r:id="rId29"/>
    <sheet name="Derm" sheetId="30" r:id="rId30"/>
    <sheet name="Stom" sheetId="31" r:id="rId31"/>
    <sheet name="Ostalo" sheetId="32" r:id="rId32"/>
    <sheet name="Sportm" sheetId="33" r:id="rId33"/>
    <sheet name="Zbirna" sheetId="34" r:id="rId34"/>
    <sheet name="Tab. 31скупи  лекови " sheetId="35" r:id="rId35"/>
    <sheet name="Tab. 31" sheetId="36" r:id="rId36"/>
    <sheet name="Tab.  32 " sheetId="37" r:id="rId37"/>
  </sheets>
  <externalReferences>
    <externalReference r:id="rId40"/>
    <externalReference r:id="rId41"/>
  </externalReferences>
  <definedNames>
    <definedName name="____W.O.R.K.B.O.O.K..C.O.N.T.E.N.T.S____">#REF!</definedName>
    <definedName name="_xlnm.Print_Area" localSheetId="26">'Fizik'!$A$1:$F$33</definedName>
    <definedName name="_xlnm.Print_Area" localSheetId="21">'Lab'!$A$1:$E$153</definedName>
    <definedName name="_xlnm.Print_Area" localSheetId="25">'Oftal'!$A$1:$F$24</definedName>
    <definedName name="_xlnm.Print_Area" localSheetId="27">'Orl'!$A$1:$F$21</definedName>
    <definedName name="_xlnm.Print_Area" localSheetId="20">'PPS'!$A$1:$F$27</definedName>
    <definedName name="_xlnm.Print_Area" localSheetId="9">'Predskol'!$A$1:$G$48</definedName>
    <definedName name="_xlnm.Print_Area" localSheetId="10">'Razv'!$A$1:$F$25</definedName>
    <definedName name="_xlnm.Print_Area" localSheetId="30">'Stom'!$A$1:$E$21</definedName>
    <definedName name="_xlnm.Print_Area" localSheetId="35">'Tab. 31'!$A$1:$Q$99</definedName>
    <definedName name="_xlnm.Print_Area" localSheetId="33">'Zbirna'!$A$1:$Q$36</definedName>
    <definedName name="_xlnm.Print_Area" localSheetId="13">'Zene'!$A$1:$F$55</definedName>
    <definedName name="_xlnm.Print_Titles" localSheetId="21">'Lab'!$3:$3</definedName>
  </definedNames>
  <calcPr fullCalcOnLoad="1"/>
</workbook>
</file>

<file path=xl/comments14.xml><?xml version="1.0" encoding="utf-8"?>
<comments xmlns="http://schemas.openxmlformats.org/spreadsheetml/2006/main">
  <authors>
    <author>Gordana Lazic</author>
    <author>07-439</author>
  </authors>
  <commentList>
    <comment ref="D28" authorId="0">
      <text>
        <r>
          <rPr>
            <sz val="9"/>
            <rFont val="Tahoma"/>
            <family val="2"/>
          </rPr>
          <t xml:space="preserve">Svi UZ pregledi bez obzira na sluzbu
</t>
        </r>
      </text>
    </comment>
    <comment ref="D29" authorId="0">
      <text>
        <r>
          <rPr>
            <sz val="9"/>
            <rFont val="Tahoma"/>
            <family val="2"/>
          </rPr>
          <t xml:space="preserve">
samo dojka</t>
        </r>
      </text>
    </comment>
    <comment ref="E31" authorId="1">
      <text>
        <r>
          <rPr>
            <b/>
            <sz val="9"/>
            <rFont val="Tahoma"/>
            <family val="2"/>
          </rPr>
          <t>Planirano prema realnom godi[njem izvrsenju u 2017.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Gordana Lazic</author>
  </authors>
  <commentList>
    <comment ref="C12" authorId="0">
      <text>
        <r>
          <rPr>
            <sz val="9"/>
            <rFont val="Tahoma"/>
            <family val="2"/>
          </rPr>
          <t xml:space="preserve">ovo je usluga prikazana je u zbirnoj tabeli u delu usluga,a nije u zbiru preventivnih pregleda lekara
</t>
        </r>
      </text>
    </comment>
  </commentList>
</comments>
</file>

<file path=xl/comments18.xml><?xml version="1.0" encoding="utf-8"?>
<comments xmlns="http://schemas.openxmlformats.org/spreadsheetml/2006/main">
  <authors>
    <author>Inga Mijailovic</author>
  </authors>
  <commentList>
    <comment ref="C16" authorId="0">
      <text>
        <r>
          <rPr>
            <b/>
            <sz val="9"/>
            <rFont val="Tahoma"/>
            <family val="2"/>
          </rPr>
          <t>превентивни преглед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Inga Mijailovic</author>
  </authors>
  <commentList>
    <comment ref="C8" authorId="0">
      <text>
        <r>
          <rPr>
            <b/>
            <sz val="9"/>
            <rFont val="Tahoma"/>
            <family val="2"/>
          </rPr>
          <t xml:space="preserve">ovde je zbir 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07-439</author>
  </authors>
  <commentList>
    <comment ref="E8" authorId="0">
      <text>
        <r>
          <rPr>
            <b/>
            <sz val="9"/>
            <rFont val="Tahoma"/>
            <family val="2"/>
          </rPr>
          <t>umanjeno ybog odlaska dr J Blagojevic upenziju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Gordana Lazic</author>
    <author>Inga Mijailovic</author>
  </authors>
  <commentList>
    <comment ref="A15" authorId="0">
      <text>
        <r>
          <rPr>
            <sz val="9"/>
            <rFont val="Tahoma"/>
            <family val="2"/>
          </rPr>
          <t xml:space="preserve">Odnosi se samo na 
ZZZ Studenata
</t>
        </r>
      </text>
    </comment>
    <comment ref="L21" authorId="1">
      <text>
        <r>
          <rPr>
            <sz val="9"/>
            <rFont val="Tahoma"/>
            <family val="2"/>
          </rPr>
          <t xml:space="preserve">
у збир услуга је ушао и ртг у стоматологији</t>
        </r>
      </text>
    </comment>
  </commentList>
</comments>
</file>

<file path=xl/sharedStrings.xml><?xml version="1.0" encoding="utf-8"?>
<sst xmlns="http://schemas.openxmlformats.org/spreadsheetml/2006/main" count="2266" uniqueCount="1342">
  <si>
    <t>Постојећи број техничких радника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</si>
  <si>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</si>
  <si>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</si>
  <si>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</si>
  <si>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</si>
  <si>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</si>
  <si>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</si>
  <si>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</si>
  <si>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</si>
  <si>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</si>
  <si>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</si>
  <si>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</si>
  <si>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</si>
  <si>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</si>
  <si>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</si>
  <si>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</si>
  <si>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</si>
  <si>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</si>
  <si>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</si>
  <si>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</si>
  <si>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</si>
  <si>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</si>
  <si>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</si>
  <si>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</si>
  <si>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</si>
  <si>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</si>
  <si>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</si>
  <si>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</si>
  <si>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</si>
  <si>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Заједничке опште лабораторијске услуге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</si>
  <si>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</si>
  <si>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</si>
  <si>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</si>
  <si>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</si>
  <si>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</si>
  <si>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</si>
  <si>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</si>
  <si>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</si>
  <si>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</si>
  <si>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</si>
  <si>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</si>
  <si>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</si>
  <si>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фецесу</t>
  </si>
  <si>
    <t>L012401</t>
  </si>
  <si>
    <t xml:space="preserve">Хемоглобин (крв) (ФОБТ) у фецесу - имунохемијски </t>
  </si>
  <si>
    <t>L012419</t>
  </si>
  <si>
    <t xml:space="preserve">Хемоглобин (крв) (ФОБТ) у фецесу - ензимски 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</si>
  <si>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</si>
  <si>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</si>
  <si>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</si>
  <si>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</si>
  <si>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</si>
  <si>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</si>
  <si>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</si>
  <si>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</si>
  <si>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</si>
  <si>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</si>
  <si>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</si>
  <si>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</si>
  <si>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</si>
  <si>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</si>
  <si>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</si>
  <si>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</si>
  <si>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</si>
  <si>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</si>
  <si>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</si>
  <si>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</si>
  <si>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</si>
  <si>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</si>
  <si>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</si>
  <si>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</si>
  <si>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</si>
  <si>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</si>
  <si>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</si>
  <si>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</si>
  <si>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</si>
  <si>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</si>
  <si>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</si>
  <si>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</si>
  <si>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</si>
  <si>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</si>
  <si>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</si>
  <si>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</si>
  <si>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</si>
  <si>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</si>
  <si>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</si>
  <si>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</si>
  <si>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урину</t>
  </si>
  <si>
    <t>L000349</t>
  </si>
  <si>
    <t>Глукоза у капиларној крви - ПОЦТ методом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</si>
  <si>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</si>
  <si>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</si>
  <si>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</si>
  <si>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</si>
  <si>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</si>
  <si>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</si>
  <si>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</si>
  <si>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</si>
  <si>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</si>
  <si>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</si>
  <si>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</si>
  <si>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</si>
  <si>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</si>
  <si>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</si>
  <si>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</si>
  <si>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</si>
  <si>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</si>
  <si>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</si>
  <si>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</si>
  <si>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</si>
  <si>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</si>
  <si>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</si>
  <si>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</si>
  <si>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</si>
  <si>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</si>
  <si>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</si>
  <si>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</si>
  <si>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</si>
  <si>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</si>
  <si>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</si>
  <si>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</si>
  <si>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</si>
  <si>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</si>
  <si>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</si>
  <si>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</si>
  <si>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</si>
  <si>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</si>
  <si>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</si>
  <si>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</si>
  <si>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</si>
  <si>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</si>
  <si>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</si>
  <si>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</si>
  <si>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</si>
  <si>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</si>
  <si>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</si>
  <si>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</si>
  <si>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</si>
  <si>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</si>
  <si>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</si>
  <si>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</si>
  <si>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</si>
  <si>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</si>
  <si>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</si>
  <si>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</si>
  <si>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</si>
  <si>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</si>
  <si>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</si>
  <si>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</si>
  <si>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</si>
  <si>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</si>
  <si>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</si>
  <si>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</si>
  <si>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</si>
  <si>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</si>
  <si>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</si>
  <si>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</si>
  <si>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</si>
  <si>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</si>
  <si>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</si>
  <si>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</si>
  <si>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</si>
  <si>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</si>
  <si>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</si>
  <si>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</si>
  <si>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</si>
  <si>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</si>
  <si>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</si>
  <si>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</si>
  <si>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</si>
  <si>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</si>
  <si>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</si>
  <si>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</si>
  <si>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</si>
  <si>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</si>
  <si>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</si>
  <si>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</si>
  <si>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</si>
  <si>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</si>
  <si>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</si>
  <si>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</si>
  <si>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</si>
  <si>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</si>
  <si>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</si>
  <si>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</si>
  <si>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</si>
  <si>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</si>
  <si>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</si>
  <si>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</si>
  <si>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</si>
  <si>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</si>
  <si>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</si>
  <si>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</si>
  <si>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</si>
  <si>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</si>
  <si>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</si>
  <si>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</si>
  <si>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</si>
  <si>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</si>
  <si>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</si>
  <si>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</si>
  <si>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</si>
  <si>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</si>
  <si>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</si>
  <si>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</si>
  <si>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</si>
  <si>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</si>
  <si>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</si>
  <si>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</si>
  <si>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</si>
  <si>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</si>
  <si>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</si>
  <si>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</si>
  <si>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</si>
  <si>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</si>
  <si>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</si>
  <si>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</si>
  <si>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</si>
  <si>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</si>
  <si>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</si>
  <si>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</si>
  <si>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</si>
  <si>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</si>
  <si>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</si>
  <si>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</si>
  <si>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</si>
  <si>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</si>
  <si>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</si>
  <si>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</si>
  <si>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</si>
  <si>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</si>
  <si>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</si>
  <si>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</si>
  <si>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</si>
  <si>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</si>
  <si>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</si>
  <si>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</si>
  <si>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</si>
  <si>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</si>
  <si>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</si>
  <si>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</si>
  <si>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</si>
  <si>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</si>
  <si>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</si>
  <si>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</si>
  <si>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</si>
  <si>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</si>
  <si>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</si>
  <si>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</si>
  <si>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</si>
  <si>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</si>
  <si>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</si>
  <si>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</si>
  <si>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</si>
  <si>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</si>
  <si>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</si>
  <si>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</si>
  <si>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</si>
  <si>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</si>
  <si>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</si>
  <si>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</si>
  <si>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</si>
  <si>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</si>
  <si>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</si>
  <si>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</si>
  <si>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</si>
  <si>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</si>
  <si>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</si>
  <si>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        Табела </t>
  </si>
  <si>
    <t xml:space="preserve">(1020 Т*)-  КУЋНО ЛЕЧЕЊЕ,  НЕГА И ПАЛИЈАТИВНО ЗБРИЊАВАЊЕ </t>
  </si>
  <si>
    <t>15/А</t>
  </si>
  <si>
    <t>15/Б</t>
  </si>
  <si>
    <t xml:space="preserve">Глукоза у плазми - ПОЦТ методом 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</si>
  <si>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</si>
  <si>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</si>
  <si>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</si>
  <si>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</si>
  <si>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</si>
  <si>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Групни здравствено-васпитни рад на терену у оквиру рада Мобилне јединице</t>
  </si>
  <si>
    <t>ОДРАСЛО СТАНОВНИШТВО (65 и више година)</t>
  </si>
  <si>
    <t>* Ради се на основу посебне анкете која се налази у прилогу упутства</t>
  </si>
  <si>
    <t>РФЗО
ШИФРE</t>
  </si>
  <si>
    <t>Превентивни  преглед  деце од једне  године до поласка у школу</t>
  </si>
  <si>
    <t>Превентивни преглед у 4. години</t>
  </si>
  <si>
    <t>Превентивни. преглед пред полазак у школу (6/7 година)</t>
  </si>
  <si>
    <t xml:space="preserve">*Спровођење имунизације/ вакцинације 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</si>
  <si>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</si>
  <si>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</si>
  <si>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</si>
  <si>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</si>
  <si>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</si>
  <si>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осамнаестој  години (III разред СШ)</t>
  </si>
  <si>
    <t>*Спровођење имунизације/ вакцинације  (Терен)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</si>
  <si>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</si>
  <si>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32</t>
  </si>
  <si>
    <t>Индивидуални здравствено-васпитни рад (скрининг на карцином дојке) код жена 50-69 година</t>
  </si>
  <si>
    <t>Скрининг/ рано откривање рака грлића материце  код жена 25-64. година</t>
  </si>
  <si>
    <t>Превентивни  преглед одраслих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</si>
  <si>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</si>
  <si>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</si>
  <si>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</si>
  <si>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</si>
  <si>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</si>
  <si>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 xml:space="preserve">Скрининг/ рано откривање кардиоваскуларног ризика - мушкарци </t>
  </si>
  <si>
    <t xml:space="preserve">Скрининг/ рано откривање кардиоваскуларног ризика  </t>
  </si>
  <si>
    <t>Скрининг/ рано откривање кардиоваскуларног ризика - жене</t>
  </si>
  <si>
    <t xml:space="preserve">Скрининг/ рано откривање рака дебелог црева  (50-74 година) </t>
  </si>
  <si>
    <t xml:space="preserve">Скрининг/ рано откривање рака дебелог црева  (50-74 г.) </t>
  </si>
  <si>
    <t xml:space="preserve">Глукоза у капиларној крви </t>
  </si>
  <si>
    <t>ДЕЛАТНОСТ</t>
  </si>
  <si>
    <t>План</t>
  </si>
  <si>
    <t>Извршење (ф.р.)</t>
  </si>
  <si>
    <t>Центар за превенцију</t>
  </si>
  <si>
    <t>Поливалентна патронажна служба</t>
  </si>
  <si>
    <t>Ултразвучна дијагностика</t>
  </si>
  <si>
    <t>Пнеумофизиологија</t>
  </si>
  <si>
    <t>Офтамологија</t>
  </si>
  <si>
    <t>Дерматологија</t>
  </si>
  <si>
    <t>* специјалистичко-консултативни прегледи за Службу која недостаје у табели</t>
  </si>
  <si>
    <t>*L012401</t>
  </si>
  <si>
    <t>ПРЕГЛЕДИ</t>
  </si>
  <si>
    <t>ОРГАНИЗАЦИОНЕ ЈЕДИНИЦЕ ПО ОБЛАСТИМА ДЕЛАТНОСТИ                                                                           (у складу са Статутом)</t>
  </si>
  <si>
    <t>1.1</t>
  </si>
  <si>
    <t>2.1</t>
  </si>
  <si>
    <t>10.1</t>
  </si>
  <si>
    <t>10.2</t>
  </si>
  <si>
    <t>10.3</t>
  </si>
  <si>
    <t>10.4</t>
  </si>
  <si>
    <t>10.5</t>
  </si>
  <si>
    <t>10.6</t>
  </si>
  <si>
    <t>10.7</t>
  </si>
  <si>
    <t>Разлика стоматолошке сестре</t>
  </si>
  <si>
    <t>Разлика зубни техничари</t>
  </si>
  <si>
    <t>СТОМАТОЛОШКЕ СЕСТРЕ</t>
  </si>
  <si>
    <t>ЗУБНИ ТЕХНИЧАРИ</t>
  </si>
  <si>
    <t>ОЦЕНА И МШЉЕЊЕ</t>
  </si>
  <si>
    <t>*Планирати уколико се услуга ради од стране редиолога, а не педијатра</t>
  </si>
  <si>
    <t>Парoдонтологија и орална медицина</t>
  </si>
  <si>
    <t xml:space="preserve">* За установе укључене у организовани скрининг </t>
  </si>
  <si>
    <t>Скрининг/ рано откривање рака дојке (мамографија)</t>
  </si>
  <si>
    <t>33</t>
  </si>
  <si>
    <t>1300029*</t>
  </si>
  <si>
    <t>Хемоглобин (крв) (ФОБТ) у фецесу - имунохемијски  (атрибут 33)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</si>
  <si>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</si>
  <si>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</si>
  <si>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</si>
  <si>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</si>
  <si>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</si>
  <si>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Превентивни   преглед у  I години студија (19 -20 година)</t>
  </si>
  <si>
    <t>Превентивни   прегледи у III години студија (21 -22 година)</t>
  </si>
  <si>
    <t>ЖЕНЕ 25-64 ГОДИНЕ - СКРИНИНГ НА РАК ГРЛИЋА МАТЕРИЦЕ*</t>
  </si>
  <si>
    <t>ЖЕНЕ 50-69 ГОДИНЕ - СКРИНИНГ НА РАК ДОЈКЕ*</t>
  </si>
  <si>
    <t>50-74 ГОДИНА  УКУПНО-СКРИНИНГ НА РАК ДЕБЕЛОГ ЦРЕВА*</t>
  </si>
  <si>
    <t>*За организовани скрининг становништво</t>
  </si>
  <si>
    <t>Превентивни  преглед новорођенчади и одојади у првој године живота (6 прегледа по детету)</t>
  </si>
  <si>
    <t>Превентивни преглед у 2. години (2 прегледа по детету)</t>
  </si>
  <si>
    <t>Тест функције говора (по упуту педијатра за све узрасте)</t>
  </si>
  <si>
    <t>Број дијабетичара у саветовалишту</t>
  </si>
  <si>
    <t>Превентивни преглед у шеснаестој години  (I разред СШ)</t>
  </si>
  <si>
    <t>Скрининг/ рано откривање депресије ( 19 и више година)</t>
  </si>
  <si>
    <t>1000215*</t>
  </si>
  <si>
    <t xml:space="preserve">*СД Саветовалиште за дијабет </t>
  </si>
  <si>
    <t>*L012419</t>
  </si>
  <si>
    <t>1000215**</t>
  </si>
  <si>
    <t>* Само домови здравља без лабораторије</t>
  </si>
  <si>
    <t>*Ултразвучни преглед кукова – сива скала</t>
  </si>
  <si>
    <t>1000058</t>
  </si>
  <si>
    <t>Узимање материјала за анализу и тестирање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</si>
  <si>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</si>
  <si>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</si>
  <si>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На специјализацији</t>
  </si>
  <si>
    <t>Број постеља/места</t>
  </si>
  <si>
    <t>17.1</t>
  </si>
  <si>
    <t>17.2</t>
  </si>
  <si>
    <t>17.3</t>
  </si>
  <si>
    <t>17.4</t>
  </si>
  <si>
    <t>Напомена: Здравствени радници запослени у стоматологији и апотеци се приказују у посебним табелама за одговарајуће службе</t>
  </si>
  <si>
    <t>Стоматолошка сестра ВШС/ССС</t>
  </si>
  <si>
    <t>Зубни техничар ВШС/ССС</t>
  </si>
  <si>
    <t>Возачи ХМП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</si>
  <si>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</si>
  <si>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</si>
  <si>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</si>
  <si>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</si>
  <si>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 xml:space="preserve">        Табела бр. 5</t>
  </si>
  <si>
    <t>ТАБЕЛА 6</t>
  </si>
  <si>
    <t>Табела бр. 7</t>
  </si>
  <si>
    <t>Табела бр. 15А</t>
  </si>
  <si>
    <t>Табела бр. 15Б</t>
  </si>
  <si>
    <t>Табела бр.16</t>
  </si>
  <si>
    <t>Табела бр. 16а</t>
  </si>
  <si>
    <t>Табела бр. 17</t>
  </si>
  <si>
    <t>Табела  бр 18</t>
  </si>
  <si>
    <t>Табела бр 19</t>
  </si>
  <si>
    <t>Табела бр. 21</t>
  </si>
  <si>
    <t>Табела бр.28</t>
  </si>
  <si>
    <t>Табела бр. 29</t>
  </si>
  <si>
    <t xml:space="preserve">Број запослених на одређено време због замене одсутних запослених </t>
  </si>
  <si>
    <t>Број запослених на одређено време због повећаног обима рада</t>
  </si>
  <si>
    <t>ОПШТИ ПОДАЦИ О  ОСИГУРАНИМ ЛИЦИМА</t>
  </si>
  <si>
    <t>29</t>
  </si>
  <si>
    <t>1000215-T</t>
  </si>
  <si>
    <t>31</t>
  </si>
  <si>
    <t>30</t>
  </si>
  <si>
    <t xml:space="preserve">Неуролошки преглед </t>
  </si>
  <si>
    <t>БРОЈ ЗДРАВСТВЕНИХ РАДНИКА И САРАДНИКА У ЗДРАВСТВЕНОЈ УСТАНОВИ НА ПРИМАРНОМ НИВОУ ЗДРАВСТВЕНЕ ЗАШТИТЕ, НА ДАН 31.12.2016. ГОДИНЕ</t>
  </si>
  <si>
    <t>БРОЈ ЗДРАВСТВЕНИХ РАДНИКА У СЛУЖБИ ЗА СТОМАТОЛОШКУ ЗДРАВСТВЕНУ ЗАШТИТУ НА ДАН 31.12.2016. ГОДИНЕ</t>
  </si>
  <si>
    <t>БРОЈ ЗДРАВСТВЕНИХ РАДНИКА У АПОТЕЦИ У СКЛОПУ ЗДРАВСТВЕНЕ УСТАНОВЕ НА ДАН 31.12.2016. ГОДИНЕ</t>
  </si>
  <si>
    <t>БРОЈ НЕМЕДИЦИНСКИХ РАДНИКА НА ДАН 31.12.2016. ГОДИНЕ</t>
  </si>
  <si>
    <t>УКУПАН КАДАР У ЗДРАВСТВЕНОЈ УСТАНОВИ НА ДАН 31.12.2016. ГОДИНЕ</t>
  </si>
  <si>
    <t>Спроводе Заводи за здравствену заштиту студената</t>
  </si>
  <si>
    <t xml:space="preserve">Превентивни  преглед одраслих </t>
  </si>
  <si>
    <t>Превентивни преглед физијатра* мале деце у четвртој години живота по потреби и упуту педијатра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</si>
  <si>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</si>
  <si>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</si>
  <si>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</si>
  <si>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</si>
  <si>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</si>
  <si>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</si>
  <si>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</si>
  <si>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>Завоји/ тамп. која се односи на предео ува, носа и ждрела</t>
  </si>
  <si>
    <t>Рендген графија дојке у два правца (мамографија)</t>
  </si>
  <si>
    <t>ПРЕВЕНТИВА</t>
  </si>
  <si>
    <t>Контролни преглед деце (у 3. години)</t>
  </si>
  <si>
    <t>Контролни преглед деце (у 5. години)</t>
  </si>
  <si>
    <t>Лекарски преглед на терену</t>
  </si>
  <si>
    <t>1000132</t>
  </si>
  <si>
    <t>1000140</t>
  </si>
  <si>
    <t xml:space="preserve">Намештање/ фиксација – опште </t>
  </si>
  <si>
    <t>1000157</t>
  </si>
  <si>
    <t>1000165</t>
  </si>
  <si>
    <t>1000173</t>
  </si>
  <si>
    <t>1700061</t>
  </si>
  <si>
    <t>1100031</t>
  </si>
  <si>
    <t>1100049</t>
  </si>
  <si>
    <t>1000025</t>
  </si>
  <si>
    <t>1000066</t>
  </si>
  <si>
    <t>1000017</t>
  </si>
  <si>
    <t>1000116</t>
  </si>
  <si>
    <t>1300011</t>
  </si>
  <si>
    <t>1300151</t>
  </si>
  <si>
    <t>1300037</t>
  </si>
  <si>
    <t>Контролни преглед труднице</t>
  </si>
  <si>
    <t>1300045</t>
  </si>
  <si>
    <t>Психофизичка припрема труднице за порођај</t>
  </si>
  <si>
    <t>1300052</t>
  </si>
  <si>
    <t>КУРАТИВА</t>
  </si>
  <si>
    <t>Прегледи лекара</t>
  </si>
  <si>
    <t>Први гинеколошки преглед ради лечења</t>
  </si>
  <si>
    <t>1300060</t>
  </si>
  <si>
    <t>1300078</t>
  </si>
  <si>
    <t>1300086</t>
  </si>
  <si>
    <t>1300094</t>
  </si>
  <si>
    <t>2200079</t>
  </si>
  <si>
    <t>2200103</t>
  </si>
  <si>
    <t>1300102</t>
  </si>
  <si>
    <t>1300110</t>
  </si>
  <si>
    <t>1300128</t>
  </si>
  <si>
    <t>1300177</t>
  </si>
  <si>
    <t>1200013</t>
  </si>
  <si>
    <t>1000223</t>
  </si>
  <si>
    <t xml:space="preserve">Спровођење имунизације/ вакцинације </t>
  </si>
  <si>
    <t>Први преглед одраслих ради лечења</t>
  </si>
  <si>
    <t>1200039</t>
  </si>
  <si>
    <t>Поновни преглед одраслих ради лечења</t>
  </si>
  <si>
    <t>1200047</t>
  </si>
  <si>
    <t>1200054</t>
  </si>
  <si>
    <t>1000181</t>
  </si>
  <si>
    <t>Тест функције говора</t>
  </si>
  <si>
    <t>Тест психичких функција</t>
  </si>
  <si>
    <t>АКТИВНОСТИ</t>
  </si>
  <si>
    <t>Поновни преглед деце ради лечења</t>
  </si>
  <si>
    <t>Ултразвучни преглед кукова</t>
  </si>
  <si>
    <t xml:space="preserve">Инструментација/ катетеризација - опште </t>
  </si>
  <si>
    <t>РАД ЛЕКАРА</t>
  </si>
  <si>
    <t>Први преглед деце ради лечења</t>
  </si>
  <si>
    <t>РАД ПСИХОЛОГА</t>
  </si>
  <si>
    <t>Индивидуална психотерапија</t>
  </si>
  <si>
    <t>Групна психотерапија</t>
  </si>
  <si>
    <t>РАД СОЦИЈАЛНОГ РАДНИКА</t>
  </si>
  <si>
    <t>Индивидуални здравствено-васпитни рад</t>
  </si>
  <si>
    <t>Гинеколога</t>
  </si>
  <si>
    <t>Педијатра</t>
  </si>
  <si>
    <t>Психолога</t>
  </si>
  <si>
    <t>Осталих стручњака</t>
  </si>
  <si>
    <t>Групни здравствено-васпитни рад</t>
  </si>
  <si>
    <t>Поновни гинеколошки преглед ради лечења</t>
  </si>
  <si>
    <t>Ултразвучни преглед органа (дојке)</t>
  </si>
  <si>
    <t>До краја првог триместра трудноће</t>
  </si>
  <si>
    <t>Остали први прегледи труднице</t>
  </si>
  <si>
    <t>Након шест недеља</t>
  </si>
  <si>
    <t>Након шест месеци</t>
  </si>
  <si>
    <t xml:space="preserve">Кратка посета изабраном лекару  </t>
  </si>
  <si>
    <t>Ултразвучни преглед регија - сива скала</t>
  </si>
  <si>
    <t>Радионице</t>
  </si>
  <si>
    <t>Предавања</t>
  </si>
  <si>
    <t>ЗДРАВСТВЕНО ВАСПИТАЊЕ</t>
  </si>
  <si>
    <t>1000082</t>
  </si>
  <si>
    <t>2200012</t>
  </si>
  <si>
    <t>2200020</t>
  </si>
  <si>
    <t>2200038</t>
  </si>
  <si>
    <t>2200046</t>
  </si>
  <si>
    <t>2200053</t>
  </si>
  <si>
    <t xml:space="preserve">Сложени рендген прегледи </t>
  </si>
  <si>
    <t>2200061</t>
  </si>
  <si>
    <t>Услуге ултразвука</t>
  </si>
  <si>
    <t xml:space="preserve">Doppler scan регија </t>
  </si>
  <si>
    <t>2200087</t>
  </si>
  <si>
    <t xml:space="preserve">Сложени ултразвучни преглед </t>
  </si>
  <si>
    <t>2200095</t>
  </si>
  <si>
    <t>Doppler scan органа</t>
  </si>
  <si>
    <t>2200111</t>
  </si>
  <si>
    <t>Прегледи  лекара</t>
  </si>
  <si>
    <t xml:space="preserve">Интернистички преглед - први </t>
  </si>
  <si>
    <t>1400019</t>
  </si>
  <si>
    <t xml:space="preserve">Тест функције кардиоваскуларног система  </t>
  </si>
  <si>
    <t>1000090</t>
  </si>
  <si>
    <t>Тест функције плућа и дисајних путева</t>
  </si>
  <si>
    <t>1000108</t>
  </si>
  <si>
    <t>Тест осетљивости</t>
  </si>
  <si>
    <t>1500032</t>
  </si>
  <si>
    <t>1500024</t>
  </si>
  <si>
    <t>Офталмолошки преглед – први</t>
  </si>
  <si>
    <t>1600022</t>
  </si>
  <si>
    <t>1600030</t>
  </si>
  <si>
    <t>1600048</t>
  </si>
  <si>
    <t>1600055</t>
  </si>
  <si>
    <t>1600063</t>
  </si>
  <si>
    <t>1600071</t>
  </si>
  <si>
    <t>1600089</t>
  </si>
  <si>
    <t>1600097</t>
  </si>
  <si>
    <t>1600105</t>
  </si>
  <si>
    <t>Физијатријски преглед - први</t>
  </si>
  <si>
    <t>1800036</t>
  </si>
  <si>
    <t>1800044</t>
  </si>
  <si>
    <t>1800051</t>
  </si>
  <si>
    <t>1800069</t>
  </si>
  <si>
    <t>1800085</t>
  </si>
  <si>
    <t xml:space="preserve">ORL преглед - први </t>
  </si>
  <si>
    <t>Тест функције чула слуха</t>
  </si>
  <si>
    <t>1700020</t>
  </si>
  <si>
    <t>1700038</t>
  </si>
  <si>
    <t>Тест функције чула равнотеже</t>
  </si>
  <si>
    <t>1700046</t>
  </si>
  <si>
    <t>1700053</t>
  </si>
  <si>
    <t>1700079</t>
  </si>
  <si>
    <t>1700087</t>
  </si>
  <si>
    <t>1700095</t>
  </si>
  <si>
    <t>1700103</t>
  </si>
  <si>
    <t xml:space="preserve">Психијатријски преглед - први </t>
  </si>
  <si>
    <t>1900026</t>
  </si>
  <si>
    <t xml:space="preserve">Индивидуална психотерапија  </t>
  </si>
  <si>
    <t>1900034</t>
  </si>
  <si>
    <t xml:space="preserve">Групна психотерапија  </t>
  </si>
  <si>
    <t>1900042</t>
  </si>
  <si>
    <t xml:space="preserve">Дерматовенеролошки преглед - први </t>
  </si>
  <si>
    <t>ТРУДНИЦА</t>
  </si>
  <si>
    <t>МАЛО И ПРЕДШКОЛСКО ДЕТЕ (4 год.)</t>
  </si>
  <si>
    <t>Ултразвучни преглед органа – сива скала</t>
  </si>
  <si>
    <t>Ултразвучни преглед дојке – сива скала</t>
  </si>
  <si>
    <t>Остали ултразвучни прегледи органа – сива скала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</si>
  <si>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</si>
  <si>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</si>
  <si>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</si>
  <si>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Пнеумофтизиолошки преглед - први</t>
  </si>
  <si>
    <t>Кинезитерапија болести</t>
  </si>
  <si>
    <t>Инструментација предела ува, носа и ждрела</t>
  </si>
  <si>
    <t xml:space="preserve">Санитетски превоз са медицинском пратњом </t>
  </si>
  <si>
    <t>Први преглед одраслих ради лечења (Т)</t>
  </si>
  <si>
    <t>ДИЈАГНОСТИЧКО ТЕРАПИЈСКЕ УСЛУГЕ</t>
  </si>
  <si>
    <t>Интраорална рендгенографија зуба</t>
  </si>
  <si>
    <t>Ортопантомограм</t>
  </si>
  <si>
    <t>Телерендген</t>
  </si>
  <si>
    <t>Терапијске услуге</t>
  </si>
  <si>
    <t xml:space="preserve">ПРЕВЕНТИВА </t>
  </si>
  <si>
    <t>Уклањање наслага</t>
  </si>
  <si>
    <t>Апликација флуорида</t>
  </si>
  <si>
    <t>Заливање фисура</t>
  </si>
  <si>
    <t>Ортодонтска терапија</t>
  </si>
  <si>
    <t>Терапија пародонцијума</t>
  </si>
  <si>
    <t>Хируршка терапија</t>
  </si>
  <si>
    <t>Анестезије</t>
  </si>
  <si>
    <t>Ургентне услуге</t>
  </si>
  <si>
    <t>Протетска терапија</t>
  </si>
  <si>
    <t>Рендген дијагностика</t>
  </si>
  <si>
    <t>ТРУДНИЦА са високоризичном трудноћом</t>
  </si>
  <si>
    <t>Гинеколошко-акушерски ултраз. прегл. трудница</t>
  </si>
  <si>
    <t>1019 и 2024 СТОМАТОЛОШКА СЛУЖБА</t>
  </si>
  <si>
    <t xml:space="preserve">        Табела бр. 1</t>
  </si>
  <si>
    <t>Р.бр.</t>
  </si>
  <si>
    <t>БРОЈ</t>
  </si>
  <si>
    <t>7-14  ГОДИНА</t>
  </si>
  <si>
    <t>50-64 ГОДИНА</t>
  </si>
  <si>
    <t>ЖЕНЕ 15-49 ГОДИНА</t>
  </si>
  <si>
    <t>ЖЕНЕ 15 И ВИШЕ ГОДИНА</t>
  </si>
  <si>
    <t>УКУПНО СТУДЕНАТА ДО 26 ГОДИНА</t>
  </si>
  <si>
    <t>Табела бр. 8</t>
  </si>
  <si>
    <t>Табела бр. 9</t>
  </si>
  <si>
    <t>Табела бр. 10</t>
  </si>
  <si>
    <t>Табела бр. 11</t>
  </si>
  <si>
    <t>Табела бр. 13</t>
  </si>
  <si>
    <t>Табела бр. 14</t>
  </si>
  <si>
    <t>Рендген дијагностика у стоматологији</t>
  </si>
  <si>
    <t>Табела бр. 22</t>
  </si>
  <si>
    <t>Табела бр. 23</t>
  </si>
  <si>
    <t>Табела бр. 24</t>
  </si>
  <si>
    <t>Табела бр. 25</t>
  </si>
  <si>
    <t>Табела бр. 26</t>
  </si>
  <si>
    <t>Инц./ дрен./ исп./одстр. теч. продук. упал. процеса - опште</t>
  </si>
  <si>
    <t>Ексц./ одстр. тк./дестр./ чишћ. ране/ каутеризација - опште</t>
  </si>
  <si>
    <t>Електрофизиолошко сним. везано за кардиоваск. сис. - ЕКГ</t>
  </si>
  <si>
    <t>Слож. терапеутске проц. / мање хируршке интервенције</t>
  </si>
  <si>
    <t>Терап. проц. која се односи на поремећаје гласа и говора</t>
  </si>
  <si>
    <t>Медикација/ лок. ињекц./ инфилтрација/ апликација лека</t>
  </si>
  <si>
    <t>Завоји/ компресивни завој/ компресија/ тампонада</t>
  </si>
  <si>
    <t>Превентивни преглед у вези са планирањем породице</t>
  </si>
  <si>
    <t>Број трудница које су прошле психоф. припрему за порођај</t>
  </si>
  <si>
    <t>Електрофизиолошко снимање у гинекологији и акушерству</t>
  </si>
  <si>
    <t>Дијагн. тест за испит. обољ. репродуктивних органа жене</t>
  </si>
  <si>
    <t>Инц./ дрен./ ис./ асп. теч. продуката упал. пр. реп. орг. жене</t>
  </si>
  <si>
    <t>Ексц./ одстр. тк./ дестр./ чишћ. ране/ каутеризација промена</t>
  </si>
  <si>
    <t>Инстр./ мања хир. инт. које се одн. на бол. реп. органа жене</t>
  </si>
  <si>
    <t>Гинеколошко-акушерски ултразвучни преглед осталих жена</t>
  </si>
  <si>
    <t>Сложена гинеколошко-акешерска процедура ПОРОЂАЈ</t>
  </si>
  <si>
    <t>Посебни преглед одраслих ради доп. дијаг. и даљег лечења</t>
  </si>
  <si>
    <t>Слож. терапеутске проц./ мање хируршке интервенције</t>
  </si>
  <si>
    <t>Тер. проц. која се односи на болести срца и крвних судова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</si>
  <si>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</si>
  <si>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</si>
  <si>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</si>
  <si>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Сложене терапеутске проц./ мање хируршке интервенције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</si>
  <si>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</si>
  <si>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</si>
  <si>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</si>
  <si>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</si>
  <si>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</si>
  <si>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</si>
  <si>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ока и припојака ока</t>
  </si>
  <si>
    <t>Инц./ .../ одс. теч. пр. уп. проц. предела ока и припојака ока</t>
  </si>
  <si>
    <t>Инструмент. која се односи на предео ока и припојака ока</t>
  </si>
  <si>
    <t>Мед./.../ апл. лека која се од. на предео ока и припојака ока</t>
  </si>
  <si>
    <t>Број осигураника који су користили услуге лабораторија</t>
  </si>
  <si>
    <t>Рендген скопија са циљаном графијом без контраста</t>
  </si>
  <si>
    <t>Рендген скопија са циљаном графијом са контрастом</t>
  </si>
  <si>
    <t>Рендген графија органа по системима, један правац</t>
  </si>
  <si>
    <t>Рендген графија органа по системима у два правца</t>
  </si>
  <si>
    <t>Рендген графија локом. сист., торакса и плућа у два правца</t>
  </si>
  <si>
    <t>Ренд. граф. спец. сним. по системима у два или јед. правцу</t>
  </si>
  <si>
    <t>Електрофизиолошко сним. везано за кардиоваск. сист. - ЕКГ</t>
  </si>
  <si>
    <t xml:space="preserve">Електроф. сним. везано за кардиоваскул. систем - ХОЛТЕР </t>
  </si>
  <si>
    <t xml:space="preserve">Спровођење имунизације / вакцинације </t>
  </si>
  <si>
    <t>Електроф. сним. везано за кардиоваскуларни систем - ЕКГ</t>
  </si>
  <si>
    <t>Терап. проц. која се односи на бол. плућа и дисајних путева</t>
  </si>
  <si>
    <t>Дијагн. тест за испитивање мотилитета ока и разрокости</t>
  </si>
  <si>
    <t>Дијагностички тест за испитивaње колорног вида</t>
  </si>
  <si>
    <t>Дијагностички тест за испитивање бинокуларног вида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</si>
  <si>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</si>
  <si>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</si>
  <si>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Терап. проц. која се односи на предео ока и припојака ока</t>
  </si>
  <si>
    <t>Инц./ .../ одс. теч. пр. упал. пр. предела ува, носа и ждрела</t>
  </si>
  <si>
    <t>Ексц./ .../ каутеризација промена предела ува, носа и ждрела</t>
  </si>
  <si>
    <t>Мед./.../ ап. лека које се односи на предео ува, носа и ждрела</t>
  </si>
  <si>
    <t>Завоји/ .../ тампонада која се односи на предео ува и носа</t>
  </si>
  <si>
    <t>Поновни специјалистичко-консултат. преглед психијатра</t>
  </si>
  <si>
    <t>Инц./ дрен./ исп./одстр. теч. прод. упалних процеса - опште</t>
  </si>
  <si>
    <t xml:space="preserve">    ЗДРАВСТВЕНА  УСТАНОВА </t>
  </si>
  <si>
    <t>УКУПНО</t>
  </si>
  <si>
    <t>ЗДРАВСТВЕНИ  САРАДНИЦИ</t>
  </si>
  <si>
    <t>МЕДИЦИНСКЕ СЕСТРЕ - ТЕХНИЧАРИ</t>
  </si>
  <si>
    <t>ДОКТОР МЕДИЦИНЕ</t>
  </si>
  <si>
    <t>ФАРМАЦЕУТ-БИОХЕМИЧАР</t>
  </si>
  <si>
    <t>Општа медицина</t>
  </si>
  <si>
    <t>Специјалиста</t>
  </si>
  <si>
    <t>Укупно</t>
  </si>
  <si>
    <t>Норматив</t>
  </si>
  <si>
    <t>ССС</t>
  </si>
  <si>
    <t>ВСС</t>
  </si>
  <si>
    <t>ВШС</t>
  </si>
  <si>
    <t>Здравствена заштита деце</t>
  </si>
  <si>
    <t>Развојно саветовалиште</t>
  </si>
  <si>
    <t>Здравствена заштита школске деце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</si>
  <si>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</si>
  <si>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</si>
  <si>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</si>
  <si>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</si>
  <si>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</si>
  <si>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</si>
  <si>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</si>
  <si>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Физикална медицина и рехабилитација</t>
  </si>
  <si>
    <t>Специјалистичко консултативна служба</t>
  </si>
  <si>
    <t>Интерна</t>
  </si>
  <si>
    <t>Пнеумофтизиологија</t>
  </si>
  <si>
    <t>Офталмологија</t>
  </si>
  <si>
    <t>Оториноларингологија</t>
  </si>
  <si>
    <t>Психијатрија</t>
  </si>
  <si>
    <t>Социјална медицина са информатиком</t>
  </si>
  <si>
    <t>Стационар</t>
  </si>
  <si>
    <t>Породилиште</t>
  </si>
  <si>
    <t>Спец.медицине рада</t>
  </si>
  <si>
    <t>разлика</t>
  </si>
  <si>
    <t>Ортопедија вилица</t>
  </si>
  <si>
    <t>Протетика</t>
  </si>
  <si>
    <t>Орална хирургија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</si>
  <si>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</si>
  <si>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</si>
  <si>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</si>
  <si>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1003 - ЗДРАВСТВЕНА ЗАШТИТА ДЕЦЕ ПРЕДШКОЛСКОГ УЗРАСТА</t>
  </si>
  <si>
    <t>1004 - ЗДРАВСТВЕНА ЗАШТИТА ДЕЦЕ ШКОЛСКОГ УЗРАСТА</t>
  </si>
  <si>
    <t>1005 - ЗДРАВСТВЕНА ЗАШТИТА ЖЕНА</t>
  </si>
  <si>
    <t>1001 - ЗДРАВСТВЕНА ЗАШТИТА ОДРАСЛОГ СТАНОВНИШТВА</t>
  </si>
  <si>
    <t>1007 - ХИТНА МЕДИЦИНСКА ПОМОЋ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</si>
  <si>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</si>
  <si>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</si>
  <si>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</si>
  <si>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</si>
  <si>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</si>
  <si>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</si>
  <si>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</si>
  <si>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</si>
  <si>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</si>
  <si>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</si>
  <si>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ОДОЈЧЕ - прва посета (2 месец - 1 год.)</t>
  </si>
  <si>
    <t>ОДОЈЧЕ - поновна посета (2 месец - 1 год.)</t>
  </si>
  <si>
    <t>УКУПНО:</t>
  </si>
  <si>
    <t xml:space="preserve">Први преглед деце ради лечења </t>
  </si>
  <si>
    <t>Први преглед деце ради лечења (Tерен)</t>
  </si>
  <si>
    <t>Ексцизија/ одстрањивање ткива/ деструкција/ чишћење ране/ каутеризација - опште</t>
  </si>
  <si>
    <t xml:space="preserve">Први преглед одраслих ради лечења </t>
  </si>
  <si>
    <t>Поновни преглед одраслих ради лечења (Т)</t>
  </si>
  <si>
    <t>1057 ЦЕНТАР ЗА ПРЕВЕНТИВНЕ ЗДРАВСТВЕНЕ УСЛУГЕ ОДРАСЛИХ</t>
  </si>
  <si>
    <t>Први преглед деце, школске деце и омладине ради лечења</t>
  </si>
  <si>
    <t>Разлика</t>
  </si>
  <si>
    <t>доктори медицине</t>
  </si>
  <si>
    <t>Мед радници са ССС ВШС</t>
  </si>
  <si>
    <t>здр. Сарадници</t>
  </si>
  <si>
    <t>Лабораторијска дијагностика</t>
  </si>
  <si>
    <t>Остало*</t>
  </si>
  <si>
    <t>Заједничке службе*</t>
  </si>
  <si>
    <t>здравствена заштита радника</t>
  </si>
  <si>
    <t>потпис и печат</t>
  </si>
  <si>
    <t>Доктор стоматологије</t>
  </si>
  <si>
    <t>Дечија и превентивна стоматологија</t>
  </si>
  <si>
    <t>Укупан број здравствених радника и сарадника са високом стручном спремом</t>
  </si>
  <si>
    <t>Назив организационе једицине</t>
  </si>
  <si>
    <t>Административни</t>
  </si>
  <si>
    <t>Технички и помоћни</t>
  </si>
  <si>
    <t>Возачи санитетског превоза</t>
  </si>
  <si>
    <t>Технички</t>
  </si>
  <si>
    <t>Возачи ХМП и санитет. превоза</t>
  </si>
  <si>
    <t>03</t>
  </si>
  <si>
    <t>10</t>
  </si>
  <si>
    <t>05</t>
  </si>
  <si>
    <t>02</t>
  </si>
  <si>
    <t>18</t>
  </si>
  <si>
    <t>14</t>
  </si>
  <si>
    <t>15</t>
  </si>
  <si>
    <t>17</t>
  </si>
  <si>
    <t>01</t>
  </si>
  <si>
    <t>Табела бр. 2</t>
  </si>
  <si>
    <t>00</t>
  </si>
  <si>
    <t>Посебни преглед студената ради допунске диј. и даљ. лечења</t>
  </si>
  <si>
    <t>KУРАТИВА/ Прегледи лекара</t>
  </si>
  <si>
    <t>Кратка посета изабраном лекару</t>
  </si>
  <si>
    <t>Спровођење имунизације/вакцинације</t>
  </si>
  <si>
    <t>Здравствена нега болесника у стану/кући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</si>
  <si>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</si>
  <si>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</si>
  <si>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Инцизија/дренажа/испирање/одстранивање течних продуката упалних процеса -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</si>
  <si>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</si>
  <si>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</si>
  <si>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</si>
  <si>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Свеобухватна геријатријска процена*</t>
  </si>
  <si>
    <t>Екцизија/одстранивање ткива/деструкција/чишћење ране/каутеризација – опште</t>
  </si>
  <si>
    <t>Инцизија/дренажа/испирање/аспирација/одстрањивање течних продуката</t>
  </si>
  <si>
    <t>Поновни преглед деце, школске деце и омладине ради лечења</t>
  </si>
  <si>
    <t>Екцизија/остранивање ткива/деструкција/чишћење ране/каутеризација – опште</t>
  </si>
  <si>
    <t>Број пацијената на кућном лечењу и нези</t>
  </si>
  <si>
    <t>Број пацијената на палијативном збрињавању</t>
  </si>
  <si>
    <t>Први преглед студентске омладине (одраслих) ради лечења</t>
  </si>
  <si>
    <t xml:space="preserve">Поновни преглед студентске омладине (одраслих) ради лечења </t>
  </si>
  <si>
    <t>УКУПНО ПРЕВЕНТИВА</t>
  </si>
  <si>
    <t xml:space="preserve">Прегледи </t>
  </si>
  <si>
    <t>I ГОДИНА  (19 година)(уписани)</t>
  </si>
  <si>
    <t>III ГОДИНА (21 година)</t>
  </si>
  <si>
    <t>Први превентивни педијат.преглед у кући (код ризичне новорођенчади) (Т)</t>
  </si>
  <si>
    <t>РАД ДЕФЕКТОЛОГА (ЛОГОПЕДА)</t>
  </si>
  <si>
    <t>1059 - САВЕТОВАЛИШТЕ ЗА МЛАДЕ</t>
  </si>
  <si>
    <t xml:space="preserve"> (1020 Т*)-  КУЋНО ЛЕЧЕЊЕ,  НЕГА И ПАЛИЈАТИВНО ЗБРИЊАВАЊЕ - ДОМ ЗДРАВЉА</t>
  </si>
  <si>
    <t xml:space="preserve">Тест функције говора </t>
  </si>
  <si>
    <t>1007В - САНИТЕТСКИ ПРЕВОЗ</t>
  </si>
  <si>
    <t>70 И ВИШЕ ГОДИНА</t>
  </si>
  <si>
    <t>06</t>
  </si>
  <si>
    <t>09</t>
  </si>
  <si>
    <t xml:space="preserve">Превентивни гинеколошки преглед </t>
  </si>
  <si>
    <t>Број трудница са високоризичном трудноћом</t>
  </si>
  <si>
    <t>Број корисника  услуга рендгена</t>
  </si>
  <si>
    <t>Број корисника  услуга рендгена у стоматологији</t>
  </si>
  <si>
    <t>Број корисника  услуга ултразвука</t>
  </si>
  <si>
    <t>Број корисника услуга</t>
  </si>
  <si>
    <t xml:space="preserve">укупно </t>
  </si>
  <si>
    <t>Дерматовенерологија</t>
  </si>
  <si>
    <t>Табела бр. 3</t>
  </si>
  <si>
    <t>Табела бр. 4</t>
  </si>
  <si>
    <t>Организационе јединице (огранак или јединица за издавање готових лекова)</t>
  </si>
  <si>
    <t>Број смена</t>
  </si>
  <si>
    <t>Број дијализа годишње</t>
  </si>
  <si>
    <t>Дијализе</t>
  </si>
  <si>
    <t>ДИЈАЛИЗА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</si>
  <si>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</si>
  <si>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</si>
  <si>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</si>
  <si>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</si>
  <si>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</si>
  <si>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</si>
  <si>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</si>
  <si>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</si>
  <si>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 xml:space="preserve"> ПРВА ПОСЕТА</t>
  </si>
  <si>
    <t>ПОНОВНА ПОСЕТА</t>
  </si>
  <si>
    <t>ПОСЕТА ПАТРОНАЖНЕ СЕСТРЕ ПОРОДИЦИ</t>
  </si>
  <si>
    <t>ИНДИВИДУАЛНИ ЗДРАВСТВЕНО-ВАСПИТНИ РАД</t>
  </si>
  <si>
    <t>ГРУПНИ ЗДРАВСТВЕНО-ВАСПИТНИ РАД</t>
  </si>
  <si>
    <t>РАДИОНИЦЕ</t>
  </si>
  <si>
    <t xml:space="preserve">1012 - СЛУЖБА ЗА ПОЛИВАЛЕНТНУ ПАТРОНАЖУ </t>
  </si>
  <si>
    <t>Број корисника који су користили терапијске услуге</t>
  </si>
  <si>
    <t>ЗА УСТАНОВЕ</t>
  </si>
  <si>
    <t>ПРИМАРНЕ ЗДРАВСТВЕНЕ ЗАШТИТЕ</t>
  </si>
  <si>
    <t>Табела бр. 12</t>
  </si>
  <si>
    <t xml:space="preserve"> ЗДРАВСТВЕНА ЗАШТИТА СТУДЕНТСКЕ ОМЛАДИНЕ</t>
  </si>
  <si>
    <t>Табела бр 20</t>
  </si>
  <si>
    <t>Табела бр. 27</t>
  </si>
  <si>
    <t>Завод за геријатрију и палијативно збрињавање</t>
  </si>
  <si>
    <t xml:space="preserve"> (1020 Т*)-  КУЋНО ЛЕЧЕЊЕ,  НЕГА И ПАЛИЈАТИВНО ЗБРИЊАВАЊЕ </t>
  </si>
  <si>
    <t>** Услуге социјалног радника код пацијаната на палијативном збрињавању</t>
  </si>
  <si>
    <t>РФЗО
ШИФРА</t>
  </si>
  <si>
    <t>РФЗО АТРИБУТ</t>
  </si>
  <si>
    <t>ПОСЕТА ПАТРОНАЖНЕ СЕСТРЕ НОВОРОЂЕНЧЕТУ И ПОРОДИЉИ  (0-1 месец)</t>
  </si>
  <si>
    <t>ПОСЕТА ОСОБАМА СА ИНВАЛИДИТЕТОМ</t>
  </si>
  <si>
    <t xml:space="preserve">35-49 ГОДИНА УКУПНО </t>
  </si>
  <si>
    <t>35 И ВИШЕ ГОДИНА, УКУПНО - СКРИНИНГ НА ДИЈАБЕТ ТИПА 2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</si>
  <si>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</si>
  <si>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</si>
  <si>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</si>
  <si>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</si>
  <si>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</si>
  <si>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</si>
  <si>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</si>
  <si>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Парафинотерапија/ или парафанготерапија</t>
  </si>
  <si>
    <t xml:space="preserve">Криотерапија </t>
  </si>
  <si>
    <t>Криомасажа</t>
  </si>
  <si>
    <t>Ласер терапија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</si>
  <si>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</si>
  <si>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</si>
  <si>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</si>
  <si>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Електромагнетна терапија</t>
  </si>
  <si>
    <t>Ултразвук  - директни</t>
  </si>
  <si>
    <t>Сонофореза</t>
  </si>
  <si>
    <t>Ултразвук - субаквални</t>
  </si>
  <si>
    <t>Контролни преглед деце, школске деце и омладине</t>
  </si>
  <si>
    <t>Превентивни преглед пре упућивања у установу за колективни боравак деце, школске деце и омладине</t>
  </si>
  <si>
    <t>Превентивни преглед труднице</t>
  </si>
  <si>
    <t>Превентивни преглед породиље</t>
  </si>
  <si>
    <t>Посебни гинеколошки преглед ради допунске дијагностике и лечења</t>
  </si>
  <si>
    <t>Лекарски преглед на терену (у установама које немају службу кућног лечења)</t>
  </si>
  <si>
    <t>Назив организационе јединице</t>
  </si>
  <si>
    <t>Општа стоматологија</t>
  </si>
  <si>
    <t>Болести зуба са ендодонцијом</t>
  </si>
  <si>
    <t>* Установе које имају мамограф</t>
  </si>
  <si>
    <t>Контролни прегледи у једанаестој години (IV разред ОШ)</t>
  </si>
  <si>
    <t>Контролни прегледи у  деветој години (II разред ОШ)</t>
  </si>
  <si>
    <t>Контролни прегледи у тринаестој години (VI разред ОШ)</t>
  </si>
  <si>
    <t>Ексфолијативна цитологија ткива репродукт. органа жене - неаутоматизована припрема и неаутоматизовано бојење</t>
  </si>
  <si>
    <t xml:space="preserve">Социотерапијски рад са пацијентом и породицом** </t>
  </si>
  <si>
    <t>Психосоцијална подршка пацијенту и породици**</t>
  </si>
  <si>
    <t xml:space="preserve">Писмени налаз и мишљење социјалног радника** </t>
  </si>
  <si>
    <t>Сарадња са службама и стручњацима социјалне и здравствене заштите, као и другим институцијама**</t>
  </si>
  <si>
    <t>Санитетски  превоз, хитан  који је оправдан и медицински неопходан   (без мед. пратње)</t>
  </si>
  <si>
    <t>35-69 ГОДИНА МУШКАРЦИ-СКРИНИНИГ РИЗИКА НА КВ БОЛЕСТИ</t>
  </si>
  <si>
    <t>45-69 ГОДИНА - ЖЕНЕ- СКРИНИНГ РИЗИКА НА КВ БОЛЕСТИ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</si>
  <si>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</si>
  <si>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</si>
  <si>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</si>
  <si>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</si>
  <si>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</si>
  <si>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</si>
  <si>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</si>
  <si>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</si>
  <si>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</si>
  <si>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</si>
  <si>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</si>
  <si>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</si>
  <si>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Офталмолошки преглед у четрнаестој години (VII разред ОШ)</t>
  </si>
  <si>
    <t>Прегледи због терапије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</si>
  <si>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</si>
  <si>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</si>
  <si>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</si>
  <si>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</si>
  <si>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</si>
  <si>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</si>
  <si>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</si>
  <si>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 xml:space="preserve">                                      </t>
  </si>
  <si>
    <t>65-69 ГОДИНА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</si>
  <si>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</si>
  <si>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</si>
  <si>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</si>
  <si>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1100064</t>
  </si>
  <si>
    <t>Први преглед школске деце и омладине ради лечења</t>
  </si>
  <si>
    <t>Први преглед школске деце и омладине ради лечења (терен)</t>
  </si>
  <si>
    <t>Поновни преглед школске деце и омладине ради лечења</t>
  </si>
  <si>
    <t>Поновни преглед децешколске деце и омладине ради лечења (Tерен)</t>
  </si>
  <si>
    <t>1100080</t>
  </si>
  <si>
    <t>Посебни пр. шк. деце и ом. ради допунске диј. и даљ. лечења</t>
  </si>
  <si>
    <t>Ултрозвучни преглед органа – сива скала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</si>
  <si>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</si>
  <si>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</si>
  <si>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</si>
  <si>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ХХХХ - СПОРТСКА МЕДИЦИНА</t>
  </si>
  <si>
    <t>Планирају установе које имају специјалисту медицине спорта/спортске медицине</t>
  </si>
  <si>
    <t>Поновни преглед деце ради лечења (Tерен)</t>
  </si>
  <si>
    <t>Пос. преглед деце ради доп. дијаг. и даљег лечења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</si>
  <si>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</si>
  <si>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t xml:space="preserve">Индивидуални здравствено-васпитни рад </t>
  </si>
  <si>
    <t>1100033***</t>
  </si>
  <si>
    <t>1100034***</t>
  </si>
  <si>
    <t>1100032***</t>
  </si>
  <si>
    <t>***Само у случају да у служби ради специјалиста спортске медицине</t>
  </si>
  <si>
    <t>Спортска медицина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</si>
  <si>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</si>
  <si>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</si>
  <si>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</si>
  <si>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</si>
  <si>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</si>
  <si>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</si>
  <si>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</si>
  <si>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</si>
  <si>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</si>
  <si>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19 И ВИШЕ ГОДИНА УКУПНО  - СКРИНИНГ НА ДЕПРЕСИЈУ</t>
  </si>
  <si>
    <t>19-34 ГОДИНА</t>
  </si>
  <si>
    <t>15-18  ГОДИНА</t>
  </si>
  <si>
    <t>Рад у малој групи</t>
  </si>
  <si>
    <t>Организациони састанак</t>
  </si>
  <si>
    <t>Здравствена изложба</t>
  </si>
  <si>
    <t>Рад у заједници</t>
  </si>
  <si>
    <t>А</t>
  </si>
  <si>
    <t>А за социјалног радника</t>
  </si>
  <si>
    <t>А за гинеколога</t>
  </si>
  <si>
    <t>А за педијатра</t>
  </si>
  <si>
    <t>А за психолога</t>
  </si>
  <si>
    <t xml:space="preserve">А остали сарадници </t>
  </si>
  <si>
    <t>Број парова укључених у школу родитељства</t>
  </si>
  <si>
    <t>А за Саветовалиште за дијабетичаре</t>
  </si>
  <si>
    <t xml:space="preserve">** Установе са Саветовалиштем за дијабет </t>
  </si>
  <si>
    <t>2400018, 2400026, 2400034, 2400059</t>
  </si>
  <si>
    <t>2400067, 2400075, 2400083, 2400117, 2400091, 
2400109, 2400802</t>
  </si>
  <si>
    <t xml:space="preserve">2400141, 2400158 </t>
  </si>
  <si>
    <t>2400133, 2400166</t>
  </si>
  <si>
    <t xml:space="preserve">2400976, 2400984, </t>
  </si>
  <si>
    <t xml:space="preserve"> 2401073, 2401024, 2401032, 2401040,2400182,190,208,216,224, 2401008
232,240,257,265,273,281,299,307,2400315,331,349,
356,364,372,380,398,414,422,430,448,</t>
  </si>
  <si>
    <t>Терапија болести зуба са 
ендодонцијом</t>
  </si>
  <si>
    <t>2400521, 562, 570, 588, 596, 604, 612, 620</t>
  </si>
  <si>
    <t>2400539, 547, 2401099, 2401115</t>
  </si>
  <si>
    <t>2401206,2401214, 2401164, 2401172,2401255, 2401347,2400679,687,695,703,711,729,737,
794,2401107,1123,1131,1149,1156,1180,1198,1222,1230,
1248,1339</t>
  </si>
  <si>
    <t>2400943, 950, 2401347</t>
  </si>
  <si>
    <t>2400174,2400752, 2400745, 2400760, 2400968, 2401016, 2401057, 2401263, 2401271, 2401289, 2401297, 2401305, 2400323,2400554,638,646,653,661,778,786</t>
  </si>
  <si>
    <t>2401479, 2401461</t>
  </si>
  <si>
    <t>Стоматолошка заштита особа/деце 
са посебним потребама</t>
  </si>
  <si>
    <t>2400455, 463, 471, 489, 497, 505, 513</t>
  </si>
  <si>
    <t>УКУПНО СВE УСЛУГE</t>
  </si>
  <si>
    <t xml:space="preserve">KУРАТИВА/Прегледи лекара </t>
  </si>
  <si>
    <t>КУРАТИВА/Прегледи лекара</t>
  </si>
  <si>
    <t>Први преглед одраслих ради лечења (палијативно збрињавање)</t>
  </si>
  <si>
    <t>Поновни преглед одраслих ради лечења (палијативно збрињавање)</t>
  </si>
  <si>
    <t>Посебни преглед одраслих ради доп. дијаг. и даљег лечења (палијативно збрињавање)</t>
  </si>
  <si>
    <t>Здравствена нега болесника у стану/кући (палијативно збрињавање)</t>
  </si>
  <si>
    <t>ПОСЕТЕ</t>
  </si>
  <si>
    <t xml:space="preserve">*Планира се према услугама из табеле 13 и/или  14, за програм организованог скрининга рака дебелог црева </t>
  </si>
  <si>
    <t>Офталмолошки преглед – први (особа оболела од дијабетеса)</t>
  </si>
  <si>
    <t xml:space="preserve"> ЗДРАВСТВЕНО ВАСПИТАЊЕ</t>
  </si>
  <si>
    <t>Здравствена заштита студената</t>
  </si>
  <si>
    <t xml:space="preserve">Кућно лечење, нега и палијативна </t>
  </si>
  <si>
    <t>1058 - РАЗВОЈНО САВЕТОВАЛИШТЕ</t>
  </si>
  <si>
    <t>СПОРТСКА МЕДИЦИНА</t>
  </si>
  <si>
    <t>Стоматолошка служба</t>
  </si>
  <si>
    <t xml:space="preserve">А </t>
  </si>
  <si>
    <t>ПРЕВЕНТИВА/ Прегледи лекара</t>
  </si>
  <si>
    <t>Контролни преглед труднице са високо-ризичном трудноћом (за високо ризичну трудноћу)</t>
  </si>
  <si>
    <t>Ексфолијативна цитологија ткива репродукт. органа жене - неаутоматизована припрема и неаутоматизовано бојење (за превентивне прегледе)</t>
  </si>
  <si>
    <t>КУРАТИВА/Прегледи, дијагностика и терапија</t>
  </si>
  <si>
    <t>%</t>
  </si>
  <si>
    <t>ЗАВОД ЗА ЗДРАВСТВЕНУ ЗАШТИТУ СТУДЕНАТА</t>
  </si>
  <si>
    <t>ГРАДСКИ ЗАВОД ЗА ГЕРОНТОЛОГИЈУ И ПАЛИЈАТИВНО ЗБРИЊАВАЊЕ, БЕОГРАД</t>
  </si>
  <si>
    <r>
      <t xml:space="preserve">МАЛО 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>ДЕТЕ (1-2 год.)</t>
    </r>
  </si>
  <si>
    <r>
      <t xml:space="preserve"> </t>
    </r>
    <r>
      <rPr>
        <b/>
        <sz val="10"/>
        <color indexed="8"/>
        <rFont val="Arial"/>
        <family val="2"/>
      </rPr>
      <t>1058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- РАЗВОЈНО САВЕТОВАЛИШТЕ</t>
    </r>
  </si>
  <si>
    <t xml:space="preserve">              Табела бр. 30</t>
  </si>
  <si>
    <t>ДИЈАГНОСТИЧКЕ И 
ТЕРАПИЈСКE УСЛУГЕ</t>
  </si>
  <si>
    <t>ИНДИВИДУАЛНИ ЗДРАВСТВЕНО-ВАСПИТНИ РАД / Телефонско саветовалиште</t>
  </si>
  <si>
    <t>Физикалана медицина  и рехабилитација</t>
  </si>
  <si>
    <t>Превентивни  преглед  одојчади са ризиком у првој године живота (за децу са ризиком)</t>
  </si>
  <si>
    <t>Контролни преглед деце (за децу са ризиком)</t>
  </si>
  <si>
    <t>Контролни прегледи у петнаестој години (VIII разред ОШ)</t>
  </si>
  <si>
    <t>УКУПНО Биохемијске анализе и хематолошке анализе</t>
  </si>
  <si>
    <t>УКУПНО Микробиолошке и паразитолошке анализе</t>
  </si>
  <si>
    <t>УКУПНО СВЕ АНАЛИЗЕ</t>
  </si>
  <si>
    <t>УКУПНО ПОСЕТА ОБОЛЕЛОМ ЛИЦУ 
по упуту лекара</t>
  </si>
  <si>
    <t>Остали*</t>
  </si>
  <si>
    <t>Дијализа</t>
  </si>
  <si>
    <t>ПРЕДАВАЊА</t>
  </si>
  <si>
    <t>превентива</t>
  </si>
  <si>
    <t>куратива</t>
  </si>
  <si>
    <t>превентивне услуге</t>
  </si>
  <si>
    <t>куративне услуге</t>
  </si>
  <si>
    <t>Први специјалистичко-консултативни преглед</t>
  </si>
  <si>
    <t xml:space="preserve">ДОМ ЗДРАВЉА </t>
  </si>
  <si>
    <t>(6+7)/2</t>
  </si>
  <si>
    <t>живорођени</t>
  </si>
  <si>
    <t>ГРУПАЦИЈА СТАНОВНИКА</t>
  </si>
  <si>
    <t>УКУПАН БРОЈ СТАНОВНИКА</t>
  </si>
  <si>
    <t>ДОМ ЗДРАВЉА "ДР МИЛУТИН ИВКОВИЋ" ПАЛИЛУЛА</t>
  </si>
  <si>
    <t xml:space="preserve"> ДОМ ЗДРАВЉА "ДР МИЛУТИН ИВКОВИЋ" ПАЛИЛУЛА
 ПЛАН РАДА  ЗА  2018. Г0ДИНУ          </t>
  </si>
  <si>
    <t>План 2018.</t>
  </si>
  <si>
    <t>Ф.Р. 
 01.10.2016.-30.09.2017.г.</t>
  </si>
  <si>
    <t>Ф.Р. 
 01.11.2016.-31.10.2017.г.</t>
  </si>
  <si>
    <t>БРОЈ ЗДРАВСТВЕНИХ РАДНИКА И САРАДНИКА У ЗДРАВСТВЕНОЈ УСТАНОВИ НА ПРИМАРНОМ НИВОУ ЗДРАВСТВЕНЕ ЗАШТИТЕ, НА ДАН 1.1.2018. ГОДИНЕ</t>
  </si>
  <si>
    <t>БРОЈ ЗДРАВСТВЕНИХ РАДНИКА У СЛУЖБИ ЗА СТОМАТОЛОШКУ ЗДРАВСТВЕНУ ЗАШТИТУ НА ДАН  1.1.2018. ГОДИНЕ</t>
  </si>
  <si>
    <t>БРОЈ ЗДРАВСТВЕНИХ РАДНИКА У АПОТЕЦИ У СКЛОПУ ЗДРАВСТВЕНЕ УСТАНОВЕ НА ДАН   1.1.2018.ГОДИНЕ</t>
  </si>
  <si>
    <t>БРОЈ НЕМЕДИЦИНСКИХ РАДНИКА НА ДАН   1.1.2018. ГОДИНЕ</t>
  </si>
  <si>
    <t>УКУПАН КАДАР У ЗДРАВСТВЕНОЈ УСТАНОВИ НА ДАН  1.1.2018.ГОДИНЕ</t>
  </si>
  <si>
    <t>A</t>
  </si>
  <si>
    <t>Превентивни ОРЛ преглед* мале деце у другој години живота  по потреби</t>
  </si>
  <si>
    <t>Анализе у скринигу</t>
  </si>
  <si>
    <r>
      <t xml:space="preserve">L029454** </t>
    </r>
    <r>
      <rPr>
        <sz val="8"/>
        <rFont val="Arial"/>
        <family val="2"/>
      </rPr>
      <t>(атрибут 33)</t>
    </r>
  </si>
  <si>
    <t>Ексфолијативна цитологија ткива репродуктивних органа жене-Друго читање  (атрибут 33)</t>
  </si>
  <si>
    <t>Лабораторија</t>
  </si>
  <si>
    <t>Администрација</t>
  </si>
  <si>
    <t>Техника</t>
  </si>
  <si>
    <t>Судска медицина</t>
  </si>
  <si>
    <t>ПРОЦЕЊЕНИ БРОЈ СТАНОВНИКА ЗА 2016.ГОДИНУ</t>
  </si>
  <si>
    <t>ЗА 2018. ГОДИНУ</t>
  </si>
  <si>
    <t>Београд, 2018. година</t>
  </si>
  <si>
    <t xml:space="preserve"> ЗДРАВСТВЕНA УСТАНОВA </t>
  </si>
  <si>
    <t>,,др Милутин Ивковић"-Палилула</t>
  </si>
  <si>
    <r>
      <t xml:space="preserve">ЛЕКОВИ ЗА ОСИГУРАНА ЛИЦА РЗЗО*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</si>
  <si>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</si>
  <si>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</si>
  <si>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</si>
  <si>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</si>
  <si>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</si>
  <si>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</si>
  <si>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</si>
  <si>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Количина</t>
  </si>
  <si>
    <t>Цена по паковању</t>
  </si>
  <si>
    <t xml:space="preserve">Укупна вредност </t>
  </si>
  <si>
    <t>Листа А</t>
  </si>
  <si>
    <t>Листа А1</t>
  </si>
  <si>
    <t>Листа Б</t>
  </si>
  <si>
    <t>H01CB02</t>
  </si>
  <si>
    <t>Sandostatin lar 10 mg</t>
  </si>
  <si>
    <t>prašak i rastvarač 
zasuspenziju za injekciju</t>
  </si>
  <si>
    <t>bočica i rastvarač u
 napunjenominjekcionom špricu, 
1po 10 mg/2,5 ml</t>
  </si>
  <si>
    <t>Sandostatin lar 20 mg</t>
  </si>
  <si>
    <t>bočica i rastvarač u
 napunjenominjekcionom špricu, 
1po 20 mg/2,5 ml</t>
  </si>
  <si>
    <t>Sandostatin lar 30 mg</t>
  </si>
  <si>
    <t>bočica i rastvarač u
 napunjenominjekcionom špricu, 
1po 30 mg/2,5 ml</t>
  </si>
  <si>
    <t>H01CB03</t>
  </si>
  <si>
    <t xml:space="preserve">Somatuline autogel 120mg  </t>
  </si>
  <si>
    <t>rastvor za injekciju</t>
  </si>
  <si>
    <t>napunjen injekcioni špric,
1 po 120 mg</t>
  </si>
  <si>
    <t>Листа Д</t>
  </si>
  <si>
    <t>*Вакцине се планирају  преко ГЗЈЗ</t>
  </si>
  <si>
    <t xml:space="preserve">*Извршење је са урачунатим  ПДВ-ом </t>
  </si>
  <si>
    <t xml:space="preserve">                           ДИРЕКТОР </t>
  </si>
  <si>
    <t>др Александар Стојановић</t>
  </si>
  <si>
    <t>___________________________</t>
  </si>
  <si>
    <t>Извештај урадиле :</t>
  </si>
  <si>
    <t xml:space="preserve">      ВМС Славица Кнежевић</t>
  </si>
  <si>
    <t xml:space="preserve">      ВМС Славица Ђорђрвић</t>
  </si>
  <si>
    <t>План 2018</t>
  </si>
  <si>
    <t>S01CA01</t>
  </si>
  <si>
    <t>DEXAMETAZON,
 neomicin</t>
  </si>
  <si>
    <t>kapi za uši/oči,</t>
  </si>
  <si>
    <t xml:space="preserve"> rastvor bočica staklena,
 10 ml (0,1% + 0,35%)</t>
  </si>
  <si>
    <t>A01AB09</t>
  </si>
  <si>
    <t>mikonazol neomicin 
DAKTANOL</t>
  </si>
  <si>
    <t xml:space="preserve">oralni gel </t>
  </si>
  <si>
    <t>tuba 1 po 40g 2%</t>
  </si>
  <si>
    <t>S01AA30</t>
  </si>
  <si>
    <t xml:space="preserve">bacitracin, ENBECIN </t>
  </si>
  <si>
    <t>mast za oči</t>
  </si>
  <si>
    <t>tuba 1 po 5g (500+3300 ij)/1g</t>
  </si>
  <si>
    <t>S01AA11</t>
  </si>
  <si>
    <t xml:space="preserve">gentamicin
GENTOKULIN </t>
  </si>
  <si>
    <t>kapi za oči,</t>
  </si>
  <si>
    <t xml:space="preserve"> rastvor bočica 1 po 
 10 ml -0.30%</t>
  </si>
  <si>
    <t>S01BA02</t>
  </si>
  <si>
    <t>hidrokortizon 
HYDROCORTISON</t>
  </si>
  <si>
    <t>tuba 1 po 5g(1%)</t>
  </si>
  <si>
    <t>S01AA01</t>
  </si>
  <si>
    <t>hloramfenikol 
CHLORAMPHENICOL</t>
  </si>
  <si>
    <t>S01AX13</t>
  </si>
  <si>
    <t>ciprofloksacin MAROCEN</t>
  </si>
  <si>
    <t>kapi za oči, rastvor</t>
  </si>
  <si>
    <t>bočica staklena, 
1 po 5 ml 0,3%</t>
  </si>
  <si>
    <t>S01EB01</t>
  </si>
  <si>
    <t xml:space="preserve">pilokarpin MIOKARPIN </t>
  </si>
  <si>
    <t xml:space="preserve">kapi za oči </t>
  </si>
  <si>
    <t>bočica 1 po 10 ml 2%</t>
  </si>
  <si>
    <t>DO7ACO4</t>
  </si>
  <si>
    <t xml:space="preserve">fluocinolonacetonid 
SINODERM </t>
  </si>
  <si>
    <t>krem</t>
  </si>
  <si>
    <t>tuba, 1 po 15 g (0,25 mg/g)</t>
  </si>
  <si>
    <t>DOO6AX07</t>
  </si>
  <si>
    <t>gentamicin GENTAMICIN</t>
  </si>
  <si>
    <t>mast</t>
  </si>
  <si>
    <t>tuba, 1 po 15 g 0,1%(1mg/1g)</t>
  </si>
  <si>
    <t>71123</t>
  </si>
  <si>
    <t>N05BA01</t>
  </si>
  <si>
    <t xml:space="preserve">Bensedin a 10mg  </t>
  </si>
  <si>
    <t>10 po 10 mg/2 ml</t>
  </si>
  <si>
    <t>A03BB01</t>
  </si>
  <si>
    <t xml:space="preserve">Buscopan </t>
  </si>
  <si>
    <t>ampula, 6 po 1 ml (20mg/1 ml)</t>
  </si>
  <si>
    <t>M01AB05</t>
  </si>
  <si>
    <t xml:space="preserve">Diklofenak a 75mg   </t>
  </si>
  <si>
    <t>ampula, 5 po 3 ml (75mg/3 ml</t>
  </si>
  <si>
    <t>H02AB01</t>
  </si>
  <si>
    <t xml:space="preserve">Diprophos 2mg+5mg/ml  </t>
  </si>
  <si>
    <t xml:space="preserve"> injekcija</t>
  </si>
  <si>
    <t>5 po (2 mg + 5 mg)/ml</t>
  </si>
  <si>
    <t>N05AD01</t>
  </si>
  <si>
    <t xml:space="preserve">Haldol depo a 50mg  </t>
  </si>
  <si>
    <t>ampula, 5 po 1 ml (50mg/ml</t>
  </si>
  <si>
    <t xml:space="preserve">Haloperidol a 5mg  </t>
  </si>
  <si>
    <t>ampula, 10 po 1 ml (5mg/ml</t>
  </si>
  <si>
    <t>M01AE03</t>
  </si>
  <si>
    <t xml:space="preserve">Ketonal 100mg  </t>
  </si>
  <si>
    <t>10 ampula po 100mg/2 ml</t>
  </si>
  <si>
    <t>N05AB02</t>
  </si>
  <si>
    <t xml:space="preserve">Moditen depo a 25mg </t>
  </si>
  <si>
    <t>ampula, 5 po 1 ml (25mg/ml</t>
  </si>
  <si>
    <t>M01AC06</t>
  </si>
  <si>
    <t xml:space="preserve">Movalis a 15mg </t>
  </si>
  <si>
    <t>ampula, 5 po 1,5 ml(15 mg/1,5 ml)</t>
  </si>
  <si>
    <t>N02BB02</t>
  </si>
  <si>
    <t xml:space="preserve">Novalgetol </t>
  </si>
  <si>
    <t>ampula, 50 po 2,5 g/5ml</t>
  </si>
  <si>
    <t>N02AX02</t>
  </si>
  <si>
    <t xml:space="preserve">Trodon a 100mg  </t>
  </si>
  <si>
    <t>ampula, 5 po 1 ml (100mg/ml)</t>
  </si>
  <si>
    <t xml:space="preserve">Trodon a 50mg </t>
  </si>
  <si>
    <t>ampula, 5 po 1 ml (50mg/ml)</t>
  </si>
  <si>
    <t>M01AB15</t>
  </si>
  <si>
    <t xml:space="preserve">Zodol 30mg </t>
  </si>
  <si>
    <t>ampula, 5 po 30 mg/ml</t>
  </si>
  <si>
    <t xml:space="preserve"> J01GB03</t>
  </si>
  <si>
    <t xml:space="preserve">Gentamicin a 120mg  </t>
  </si>
  <si>
    <t>ampula, 10 po 2 ml(120 mg/2 ml)</t>
  </si>
  <si>
    <t>J01GB03</t>
  </si>
  <si>
    <t xml:space="preserve">Gentamicin a 80mg  </t>
  </si>
  <si>
    <t>ampula, 10 po 2 ml (80 mg/2 ml)</t>
  </si>
  <si>
    <t>0321758</t>
  </si>
  <si>
    <t xml:space="preserve">Azaran </t>
  </si>
  <si>
    <t xml:space="preserve">prašak za rastvor
 za injekcije </t>
  </si>
  <si>
    <t>50 po 1 g</t>
  </si>
  <si>
    <t>J01CE30</t>
  </si>
  <si>
    <t xml:space="preserve">Pаnicilin a 800 000 ij  </t>
  </si>
  <si>
    <t>prašak za suspenziju
za injekciju</t>
  </si>
  <si>
    <t>bočica, 50 po 800000i.j.
 (600000i.j.+200000i.j.)</t>
  </si>
  <si>
    <t>B01AB05</t>
  </si>
  <si>
    <t xml:space="preserve">Clexane 4000 i.j./0,4 ml </t>
  </si>
  <si>
    <t>napunjen injekcioni špric,
2 po 40 mg (4000 i.j./0,4ml</t>
  </si>
  <si>
    <t xml:space="preserve">Clexane 6000 i.j./0,6 ml </t>
  </si>
  <si>
    <t>napunjen injekcioni špric,
2 po 60 mg (6000 i.j./0,6 ml</t>
  </si>
  <si>
    <t xml:space="preserve">Clexane 8000 i.j./0,8 ml </t>
  </si>
  <si>
    <t>napunjen injekcioni špric,
2 po 80mg (8000 i.j./0,8 ml</t>
  </si>
  <si>
    <t>napunjen injekcioni špric,
10 po 40 mg (4000 i.j./0,4ml</t>
  </si>
  <si>
    <t>napunjen injekcioni špric,
10 po 60 mg (6000 i.j./0,6 ml</t>
  </si>
  <si>
    <t>napunjen injekcioni špric,
10 po 80mg (8000 i.j./0,8 ml</t>
  </si>
  <si>
    <t>B01AB04</t>
  </si>
  <si>
    <t xml:space="preserve">Fragmin 2500ij </t>
  </si>
  <si>
    <t>napunjen injekcioni špric,
10 po 2500 i.j./0.2ml</t>
  </si>
  <si>
    <t xml:space="preserve">Fragmin 5000 ij </t>
  </si>
  <si>
    <t>napunjen injekcioni špric,
10 po 5000 i.j./0.2ml</t>
  </si>
  <si>
    <t xml:space="preserve"> B01AB06</t>
  </si>
  <si>
    <t xml:space="preserve">Fraxiparine a 0.3ml </t>
  </si>
  <si>
    <t>napunjen injekcioni špric,
10 po 0,3 ml (2850 i.j./0,3 ml)</t>
  </si>
  <si>
    <t>B01AB06</t>
  </si>
  <si>
    <t xml:space="preserve">Fraxiparine a 0.4ml </t>
  </si>
  <si>
    <t>napunjen injekcioni špric,
10 po 0,4ml (3800 i.j./0,4ml)</t>
  </si>
  <si>
    <t xml:space="preserve">Fraxiparine a 0.6ml </t>
  </si>
  <si>
    <t>napunjen injekcioni špric,
10 po 0,6 ml (5700 i.j./0,6 ml)</t>
  </si>
  <si>
    <t>B05XA03</t>
  </si>
  <si>
    <t xml:space="preserve">Fiziološki rastvor 0,9% </t>
  </si>
  <si>
    <t>rastvor za infuziju</t>
  </si>
  <si>
    <t>boca staklena, 1 po 500ml 9g/l</t>
  </si>
  <si>
    <t>0170350</t>
  </si>
  <si>
    <t>boca staklena, 1 po 100ml 9g/l</t>
  </si>
  <si>
    <t>0175516</t>
  </si>
  <si>
    <t>boca staklena, 1 po 250ml 9g/l</t>
  </si>
  <si>
    <t>B05BA03</t>
  </si>
  <si>
    <t xml:space="preserve">Glucosi inf.10% </t>
  </si>
  <si>
    <t xml:space="preserve"> boca, 1 po 500 ml (10%)</t>
  </si>
  <si>
    <t xml:space="preserve">Glucosi inf.5% </t>
  </si>
  <si>
    <t xml:space="preserve"> boca, 1 po 500 ml (5%)</t>
  </si>
  <si>
    <t>B05BB01</t>
  </si>
  <si>
    <t xml:space="preserve">Hartmanov rastvor </t>
  </si>
  <si>
    <t>boca, 1 po 500 ml (6,02g/l + 0,373
 g/l + 0,294 g/l+ 3,25 g/l)</t>
  </si>
  <si>
    <t>B05BC01</t>
  </si>
  <si>
    <t>Manitol 20% 250ml</t>
  </si>
  <si>
    <t>boca staklena, 1 po 250 ml 20%</t>
  </si>
  <si>
    <t>Ringerov rastvor 500ml</t>
  </si>
  <si>
    <t>boca plasticna, 1 po 500ml 
(8,6 g/l+0,3 g/l+ 0,33g/l</t>
  </si>
  <si>
    <t>H02AB02</t>
  </si>
  <si>
    <t xml:space="preserve">Dexason a 4mg  </t>
  </si>
  <si>
    <t>ampula, 25 po 4 mg/ml</t>
  </si>
  <si>
    <t>H02AB04</t>
  </si>
  <si>
    <t xml:space="preserve">Lemod solu a 20mg  </t>
  </si>
  <si>
    <t>prašak i rastvarač za
rastvor za
injekciju/infuziju
liobočica sa
rastvaračem</t>
  </si>
  <si>
    <t>liobočica sa
rastvaračem u ampuli,
15 po 1 ml (20 mg/ml)</t>
  </si>
  <si>
    <t xml:space="preserve"> H02AB04</t>
  </si>
  <si>
    <t xml:space="preserve">Lemod solu a 40mg  </t>
  </si>
  <si>
    <t>liobočica sa
rastvaračem u ampuli,
15 po 1 ml (40 mg/ml)</t>
  </si>
  <si>
    <t>V07AB..</t>
  </si>
  <si>
    <t xml:space="preserve">Voda za injekcije </t>
  </si>
  <si>
    <t xml:space="preserve">rastvor za injekciju </t>
  </si>
  <si>
    <t>50 po 5 ml</t>
  </si>
  <si>
    <t>C01AA05</t>
  </si>
  <si>
    <t xml:space="preserve">Dilacor a 0,25mg  </t>
  </si>
  <si>
    <t>rastvor za
injekciju/infuziju</t>
  </si>
  <si>
    <t>ampula, 6 po 2 ml
(0,25 mg/2ml)</t>
  </si>
  <si>
    <t>A03FA01</t>
  </si>
  <si>
    <t xml:space="preserve">Klometol a 10mg  </t>
  </si>
  <si>
    <t>(0,25 mg/2ml)</t>
  </si>
  <si>
    <t>N01BB02</t>
  </si>
  <si>
    <t xml:space="preserve">Lidokain hlorid 1% </t>
  </si>
  <si>
    <t>ampula, 10 po 3,5 ml
(35 mg</t>
  </si>
  <si>
    <t>G02AB01</t>
  </si>
  <si>
    <t>Methylergometrin 0.1mg</t>
  </si>
  <si>
    <t>injekcija</t>
  </si>
  <si>
    <t>50 po 0,1 mg/1 ml</t>
  </si>
  <si>
    <t>G03GA01</t>
  </si>
  <si>
    <t xml:space="preserve">Pregnyl a 1500 i.j.   </t>
  </si>
  <si>
    <t>3 po 1500 i.j. sa rastv.</t>
  </si>
  <si>
    <t>G03DA03</t>
  </si>
  <si>
    <t>Progesteron depo a 250 i.j.</t>
  </si>
  <si>
    <t>5 po 250 mg/ml</t>
  </si>
  <si>
    <t>C07AB02</t>
  </si>
  <si>
    <t>Presolol 5 ml</t>
  </si>
  <si>
    <t>ampula, 5 po 5 ml (5
mg/5 ml)</t>
  </si>
  <si>
    <t>A02BA02</t>
  </si>
  <si>
    <t xml:space="preserve">Ranitidin a 50mg  </t>
  </si>
  <si>
    <t>ampula, 5 po 5 ml (10
mg/1 ml)</t>
  </si>
  <si>
    <t>L03AB04</t>
  </si>
  <si>
    <t>Roferon a a 3MIU/0,5ml</t>
  </si>
  <si>
    <t>rastvor za injekciju,
špric</t>
  </si>
  <si>
    <t>napunjen injekcioni
špric,1 po 3000000
i.j./0,5 ml</t>
  </si>
  <si>
    <t>R06AC03</t>
  </si>
  <si>
    <t xml:space="preserve">Synopen 20mg </t>
  </si>
  <si>
    <t>ampula,10 po 20 mg/2ml</t>
  </si>
  <si>
    <t>G03BA03</t>
  </si>
  <si>
    <t xml:space="preserve">Testosteron depo 250mg/ml </t>
  </si>
  <si>
    <t xml:space="preserve"> 5 po 250 mg/ml</t>
  </si>
  <si>
    <t>C03CA02</t>
  </si>
  <si>
    <t xml:space="preserve">Yurinex 0,5mg  </t>
  </si>
  <si>
    <t>ampula, 10 po 2 ml
(0,5 mg/2 ml</t>
  </si>
  <si>
    <t>J06BB02</t>
  </si>
  <si>
    <t>Tetagam P amp. 250 i.j. / ml</t>
  </si>
  <si>
    <t>1 po 250 i.j.</t>
  </si>
  <si>
    <t>A11HA02</t>
  </si>
  <si>
    <t xml:space="preserve">Bedoxin a 50mg </t>
  </si>
  <si>
    <t>50 po 50 mg/2 ml</t>
  </si>
  <si>
    <t>A11EA..</t>
  </si>
  <si>
    <t>Beviplex   3ml</t>
  </si>
  <si>
    <t xml:space="preserve">5 po 2 ml (40 mg + 4mg +8 mg + 100 mg +10 mg +0,004 mg)
</t>
  </si>
  <si>
    <t>B02BA01</t>
  </si>
  <si>
    <t xml:space="preserve">Konakion mm a 10mg </t>
  </si>
  <si>
    <t>ampula, 5 po 10 mg/1ml</t>
  </si>
  <si>
    <t>B03BA03</t>
  </si>
  <si>
    <t xml:space="preserve">OHB 12 a 2500mcg   </t>
  </si>
  <si>
    <t xml:space="preserve">                                                                       </t>
  </si>
  <si>
    <t>A11GA01</t>
  </si>
  <si>
    <t>Vitamin C a 500mg   (pakx50amp)</t>
  </si>
  <si>
    <t>50 po 500 mg/5 ml</t>
  </si>
  <si>
    <t>J07BB02</t>
  </si>
  <si>
    <t>Vakcina protiv GRIPA 0.5ml</t>
  </si>
  <si>
    <t>suspenzija za</t>
  </si>
  <si>
    <t>napunjen injekcioni
špric, 20 po 0,5 ml (15
mcg/doza + 15
mcg/doza + 15
mcg/doza)</t>
  </si>
  <si>
    <t>0402721</t>
  </si>
  <si>
    <t xml:space="preserve">Verapamil Alkaloid  </t>
  </si>
  <si>
    <t>10 po 2ml(5mg/2ml)</t>
  </si>
  <si>
    <t>J07AM01</t>
  </si>
  <si>
    <t>TETAVAKSAL T</t>
  </si>
  <si>
    <t>suspenzija za
injekciju</t>
  </si>
  <si>
    <t>10 po 0,5 ml (najmanje
40 i.j./0,5 ml)</t>
  </si>
  <si>
    <t>D08AG02</t>
  </si>
  <si>
    <t>POVIDON JOD</t>
  </si>
  <si>
    <t>kontejner plastični, 1
po 500 ml (10%) Hemofarm</t>
  </si>
  <si>
    <t xml:space="preserve">POVIDON JOD </t>
  </si>
  <si>
    <t>kontejner plastični, 1
po 500 ml (7,5%)</t>
  </si>
  <si>
    <t>N003889</t>
  </si>
  <si>
    <t>flufenazin 25 mg -
afluditen/monosan</t>
  </si>
  <si>
    <t xml:space="preserve"> rastvor za injekciju
</t>
  </si>
  <si>
    <t>100 po 25mg/ml</t>
  </si>
  <si>
    <t>0087854</t>
  </si>
  <si>
    <t>Morfin hidrohlorid 
a 20 mg</t>
  </si>
  <si>
    <t>VO8BA02</t>
  </si>
  <si>
    <t>barijum sulfat
 BARIJUM SULFAT</t>
  </si>
  <si>
    <t>kontejner plastčini,  
1 po 2l (1 g/ml)</t>
  </si>
  <si>
    <t xml:space="preserve">N003186 </t>
  </si>
  <si>
    <t>C03CA01</t>
  </si>
  <si>
    <t>Furosemid o/Lasix</t>
  </si>
  <si>
    <t xml:space="preserve">6 po 20 mg/2ml </t>
  </si>
  <si>
    <t xml:space="preserve">N003160 </t>
  </si>
  <si>
    <t>R03DA05</t>
  </si>
  <si>
    <t xml:space="preserve">Aminofilin a 250mg </t>
  </si>
  <si>
    <t>10 po250 mg/10 ml</t>
  </si>
  <si>
    <t xml:space="preserve">N003914 </t>
  </si>
  <si>
    <t>C01CA24</t>
  </si>
  <si>
    <t>Adrenalin HCL a 1mg (epinefrin)</t>
  </si>
  <si>
    <t>10 po 1 mg/ml</t>
  </si>
  <si>
    <t xml:space="preserve">*Извршење је са ураћунатим  ПДВ-ом </t>
  </si>
  <si>
    <t xml:space="preserve">              др  Александар Стојановић</t>
  </si>
  <si>
    <t xml:space="preserve">      ВМС Славица Ђорђевић</t>
  </si>
  <si>
    <t>ЗДРАВСТВЕНA УСТАНОВA</t>
  </si>
  <si>
    <t xml:space="preserve">                  Дом здравља
,,др Милутин Ивковић"-Палилула</t>
  </si>
  <si>
    <t>ОРГАНИЗАЦИОНА ЈЕДИНИЦА</t>
  </si>
  <si>
    <t xml:space="preserve">САНИТЕТСКИ И МЕДИЦИНСКИ ПОТРОШНИ МАТЕРИЈАЛ* ЗА ОСИГУРАНА ЛИЦА РЗЗО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</si>
  <si>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</si>
  <si>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</si>
  <si>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САНИТЕТСКИ И ОСТАЛИ САНИТЕТСКИ МАТЕРИЈАЛ</t>
  </si>
  <si>
    <t>ОСТАЛИ ПОТРОШНИ МАТЕРИЈАЛ 
ЗА ЛАБОРАТОРИЈУ</t>
  </si>
  <si>
    <t>РЕАГЕНСИ ЗА ЛАБОРАТОРИЈУ</t>
  </si>
  <si>
    <t>ФИЛМОВИ ЗА РЕНДГЕН И
ФИЛМОВИ ЗА МАМОГРАФИЈУ</t>
  </si>
  <si>
    <t>* Ukupna vrednost je sa PDV-om</t>
  </si>
  <si>
    <t>Помоћник директора за немедицинска питања</t>
  </si>
  <si>
    <t>Весна Катић_______________</t>
  </si>
  <si>
    <t>Шеф оделења за ЕФП</t>
  </si>
  <si>
    <t>*У табелама се не налази зубни материјал и зубни рендген</t>
  </si>
  <si>
    <t>шеф оделења за ЕФП
               ВЕСНА КАТИЋ ______________</t>
  </si>
  <si>
    <t>ДИРЕКТОР</t>
  </si>
  <si>
    <t>ИЗВЕШТАЈ УРАДИЛЕ: 
вмс СЛАВИЦА КНЕЖЕВИЋ ________________</t>
  </si>
  <si>
    <t xml:space="preserve">                    др  Александар Стојановић</t>
  </si>
  <si>
    <t xml:space="preserve">        вмс     СЛАВИЦА ЂОРЂЕВИЋ________________</t>
  </si>
  <si>
    <t xml:space="preserve">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</si>
</sst>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)@"/>
    <numFmt numFmtId="186" formatCode="0;0;;@"/>
    <numFmt numFmtId="187" formatCode="0.00000"/>
    <numFmt numFmtId="188" formatCode="0.0000"/>
    <numFmt numFmtId="189" formatCode="0.000"/>
    <numFmt numFmtId="190" formatCode="0.00000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18"/>
      <color indexed="56"/>
      <name val="Cambria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name val="Arial"/>
      <family val="2"/>
    </font>
    <font>
      <sz val="7"/>
      <color indexed="8"/>
      <name val="Arial"/>
      <family val="2"/>
    </font>
    <font>
      <b/>
      <sz val="11"/>
      <color indexed="12"/>
      <name val="Arial"/>
      <family val="2"/>
    </font>
    <font>
      <sz val="9"/>
      <name val="Tahoma"/>
      <family val="2"/>
    </font>
    <font>
      <sz val="10"/>
      <name val="HelveticaPlain"/>
      <family val="0"/>
    </font>
    <font>
      <b/>
      <sz val="16"/>
      <name val="Arial"/>
      <family val="2"/>
    </font>
    <font>
      <b/>
      <sz val="20"/>
      <name val="Arial"/>
      <family val="2"/>
    </font>
    <font>
      <i/>
      <sz val="12"/>
      <name val="Arial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0"/>
      <color indexed="8"/>
      <name val="Times New Roman"/>
      <family val="1"/>
    </font>
    <font>
      <b/>
      <sz val="8.5"/>
      <color indexed="8"/>
      <name val="Arial"/>
      <family val="2"/>
    </font>
    <font>
      <sz val="9"/>
      <color indexed="1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Calibri"/>
      <family val="2"/>
    </font>
    <font>
      <b/>
      <sz val="8"/>
      <color theme="1" tint="0.14996999502182007"/>
      <name val="Calibri"/>
      <family val="1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8.5"/>
      <color theme="1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0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double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double"/>
    </border>
    <border>
      <left/>
      <right/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3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 horizontal="left" vertical="center" indent="1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0" fillId="31" borderId="6" applyNumberFormat="0" applyFont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15" fillId="32" borderId="8" applyNumberFormat="0" applyAlignment="0" applyProtection="0"/>
    <xf numFmtId="0" fontId="15" fillId="32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1" fillId="33" borderId="9">
      <alignment vertical="center"/>
      <protection/>
    </xf>
    <xf numFmtId="0" fontId="54" fillId="0" borderId="9">
      <alignment horizontal="left" vertical="center" wrapText="1"/>
      <protection locked="0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61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49" fontId="1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right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/>
    </xf>
    <xf numFmtId="0" fontId="20" fillId="33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NumberFormat="1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right"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center"/>
    </xf>
    <xf numFmtId="0" fontId="26" fillId="34" borderId="18" xfId="0" applyFont="1" applyFill="1" applyBorder="1" applyAlignment="1">
      <alignment horizontal="center" vertical="center" wrapText="1"/>
    </xf>
    <xf numFmtId="0" fontId="26" fillId="34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0" fillId="33" borderId="11" xfId="0" applyFont="1" applyFill="1" applyBorder="1" applyAlignment="1">
      <alignment horizontal="right" vertical="center"/>
    </xf>
    <xf numFmtId="0" fontId="20" fillId="33" borderId="11" xfId="0" applyFont="1" applyFill="1" applyBorder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49" fontId="20" fillId="35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26" fillId="0" borderId="22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wrapText="1"/>
    </xf>
    <xf numFmtId="49" fontId="20" fillId="33" borderId="11" xfId="0" applyNumberFormat="1" applyFont="1" applyFill="1" applyBorder="1" applyAlignment="1">
      <alignment horizontal="center" wrapText="1"/>
    </xf>
    <xf numFmtId="0" fontId="20" fillId="33" borderId="11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center" wrapText="1"/>
    </xf>
    <xf numFmtId="0" fontId="27" fillId="0" borderId="0" xfId="212" applyFont="1" applyFill="1">
      <alignment/>
      <protection/>
    </xf>
    <xf numFmtId="49" fontId="0" fillId="0" borderId="0" xfId="212" applyNumberFormat="1" applyFont="1" applyFill="1">
      <alignment/>
      <protection/>
    </xf>
    <xf numFmtId="0" fontId="0" fillId="0" borderId="0" xfId="212" applyFont="1" applyFill="1">
      <alignment/>
      <protection/>
    </xf>
    <xf numFmtId="0" fontId="0" fillId="0" borderId="22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0" borderId="13" xfId="212" applyFont="1" applyFill="1" applyBorder="1" applyAlignment="1">
      <alignment horizontal="center" vertical="center"/>
      <protection/>
    </xf>
    <xf numFmtId="49" fontId="20" fillId="33" borderId="20" xfId="212" applyNumberFormat="1" applyFont="1" applyFill="1" applyBorder="1" applyAlignment="1">
      <alignment horizontal="center" vertical="center"/>
      <protection/>
    </xf>
    <xf numFmtId="0" fontId="20" fillId="33" borderId="11" xfId="212" applyFont="1" applyFill="1" applyBorder="1" applyAlignment="1">
      <alignment vertical="center"/>
      <protection/>
    </xf>
    <xf numFmtId="0" fontId="20" fillId="33" borderId="11" xfId="212" applyFont="1" applyFill="1" applyBorder="1">
      <alignment/>
      <protection/>
    </xf>
    <xf numFmtId="0" fontId="0" fillId="0" borderId="0" xfId="212" applyFont="1" applyFill="1" applyAlignment="1">
      <alignment horizontal="right"/>
      <protection/>
    </xf>
    <xf numFmtId="49" fontId="0" fillId="0" borderId="20" xfId="212" applyNumberFormat="1" applyFont="1" applyFill="1" applyBorder="1" applyAlignment="1">
      <alignment horizontal="center" vertical="center" wrapText="1"/>
      <protection/>
    </xf>
    <xf numFmtId="0" fontId="0" fillId="0" borderId="11" xfId="212" applyFont="1" applyFill="1" applyBorder="1" applyAlignment="1">
      <alignment horizontal="left" vertical="center" wrapText="1"/>
      <protection/>
    </xf>
    <xf numFmtId="0" fontId="0" fillId="0" borderId="11" xfId="212" applyFont="1" applyFill="1" applyBorder="1">
      <alignment/>
      <protection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212" applyFont="1" applyFill="1" applyBorder="1">
      <alignment/>
      <protection/>
    </xf>
    <xf numFmtId="0" fontId="20" fillId="0" borderId="11" xfId="212" applyFont="1" applyFill="1" applyBorder="1" applyAlignment="1">
      <alignment horizontal="left" vertical="center" wrapText="1"/>
      <protection/>
    </xf>
    <xf numFmtId="0" fontId="20" fillId="0" borderId="14" xfId="212" applyFont="1" applyFill="1" applyBorder="1" applyAlignment="1">
      <alignment horizontal="left" vertical="center" wrapText="1"/>
      <protection/>
    </xf>
    <xf numFmtId="0" fontId="20" fillId="0" borderId="14" xfId="212" applyFont="1" applyFill="1" applyBorder="1">
      <alignment/>
      <protection/>
    </xf>
    <xf numFmtId="0" fontId="0" fillId="0" borderId="0" xfId="212" applyFont="1" applyFill="1" applyBorder="1">
      <alignment/>
      <protection/>
    </xf>
    <xf numFmtId="49" fontId="20" fillId="0" borderId="0" xfId="0" applyNumberFormat="1" applyFont="1" applyFill="1" applyAlignment="1">
      <alignment/>
    </xf>
    <xf numFmtId="0" fontId="20" fillId="33" borderId="20" xfId="0" applyFont="1" applyFill="1" applyBorder="1" applyAlignment="1">
      <alignment horizontal="center" vertical="center" wrapText="1"/>
    </xf>
    <xf numFmtId="49" fontId="20" fillId="33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/>
    </xf>
    <xf numFmtId="49" fontId="2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/>
    </xf>
    <xf numFmtId="0" fontId="0" fillId="33" borderId="20" xfId="0" applyFont="1" applyFill="1" applyBorder="1" applyAlignment="1">
      <alignment horizontal="center" vertical="top" wrapText="1"/>
    </xf>
    <xf numFmtId="0" fontId="0" fillId="33" borderId="20" xfId="0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33" borderId="20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20" fillId="33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/>
    </xf>
    <xf numFmtId="0" fontId="2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0" fontId="0" fillId="34" borderId="22" xfId="0" applyFont="1" applyFill="1" applyBorder="1" applyAlignment="1">
      <alignment horizontal="center" vertical="center" wrapText="1"/>
    </xf>
    <xf numFmtId="0" fontId="0" fillId="36" borderId="20" xfId="178" applyFont="1" applyFill="1" applyBorder="1" applyAlignment="1">
      <alignment horizontal="center" vertical="top" wrapText="1"/>
    </xf>
    <xf numFmtId="0" fontId="0" fillId="36" borderId="11" xfId="178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wrapText="1"/>
    </xf>
    <xf numFmtId="0" fontId="0" fillId="34" borderId="20" xfId="210" applyFont="1" applyFill="1" applyBorder="1" applyAlignment="1">
      <alignment horizontal="center" vertical="top" wrapText="1"/>
      <protection/>
    </xf>
    <xf numFmtId="0" fontId="0" fillId="34" borderId="11" xfId="209" applyFont="1" applyFill="1" applyBorder="1" applyAlignment="1">
      <alignment horizontal="left" vertical="top" wrapText="1"/>
      <protection/>
    </xf>
    <xf numFmtId="0" fontId="0" fillId="34" borderId="11" xfId="0" applyFont="1" applyFill="1" applyBorder="1" applyAlignment="1">
      <alignment vertical="center"/>
    </xf>
    <xf numFmtId="0" fontId="0" fillId="33" borderId="20" xfId="210" applyFont="1" applyFill="1" applyBorder="1" applyAlignment="1">
      <alignment horizontal="center" vertical="top" wrapText="1"/>
      <protection/>
    </xf>
    <xf numFmtId="0" fontId="20" fillId="33" borderId="11" xfId="209" applyFont="1" applyFill="1" applyBorder="1" applyAlignment="1">
      <alignment horizontal="left" vertical="top" wrapText="1"/>
      <protection/>
    </xf>
    <xf numFmtId="0" fontId="0" fillId="34" borderId="20" xfId="178" applyFont="1" applyFill="1" applyBorder="1" applyAlignment="1">
      <alignment horizontal="center" vertical="top" wrapText="1"/>
    </xf>
    <xf numFmtId="0" fontId="0" fillId="34" borderId="11" xfId="178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right" vertical="center"/>
    </xf>
    <xf numFmtId="0" fontId="0" fillId="33" borderId="20" xfId="178" applyFont="1" applyFill="1" applyBorder="1" applyAlignment="1">
      <alignment horizontal="center" vertical="top" wrapText="1"/>
    </xf>
    <xf numFmtId="0" fontId="0" fillId="37" borderId="20" xfId="159" applyFont="1" applyFill="1" applyBorder="1" applyAlignment="1">
      <alignment horizontal="center" vertical="top" wrapText="1"/>
    </xf>
    <xf numFmtId="0" fontId="0" fillId="37" borderId="11" xfId="159" applyFont="1" applyFill="1" applyBorder="1" applyAlignment="1">
      <alignment horizontal="left" vertical="top" wrapText="1"/>
    </xf>
    <xf numFmtId="0" fontId="20" fillId="34" borderId="23" xfId="0" applyFont="1" applyFill="1" applyBorder="1" applyAlignment="1">
      <alignment horizontal="center" vertical="top" wrapText="1"/>
    </xf>
    <xf numFmtId="49" fontId="6" fillId="0" borderId="0" xfId="0" applyNumberFormat="1" applyFont="1" applyFill="1" applyAlignment="1">
      <alignment/>
    </xf>
    <xf numFmtId="0" fontId="26" fillId="34" borderId="22" xfId="0" applyFont="1" applyFill="1" applyBorder="1" applyAlignment="1">
      <alignment horizontal="center" vertical="center" wrapText="1"/>
    </xf>
    <xf numFmtId="49" fontId="0" fillId="34" borderId="18" xfId="0" applyNumberFormat="1" applyFont="1" applyFill="1" applyBorder="1" applyAlignment="1">
      <alignment horizontal="center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20" fillId="0" borderId="20" xfId="216" applyFont="1" applyFill="1" applyBorder="1" applyAlignment="1">
      <alignment horizontal="center"/>
      <protection/>
    </xf>
    <xf numFmtId="49" fontId="20" fillId="0" borderId="11" xfId="216" applyNumberFormat="1" applyFont="1" applyFill="1" applyBorder="1" applyAlignment="1">
      <alignment horizontal="center"/>
      <protection/>
    </xf>
    <xf numFmtId="49" fontId="0" fillId="34" borderId="11" xfId="216" applyNumberFormat="1" applyFont="1" applyFill="1" applyBorder="1" applyAlignment="1">
      <alignment horizontal="center"/>
      <protection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216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34" borderId="0" xfId="0" applyFont="1" applyFill="1" applyAlignment="1">
      <alignment vertical="center"/>
    </xf>
    <xf numFmtId="49" fontId="0" fillId="34" borderId="0" xfId="0" applyNumberFormat="1" applyFont="1" applyFill="1" applyAlignment="1">
      <alignment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6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/>
    </xf>
    <xf numFmtId="0" fontId="20" fillId="0" borderId="0" xfId="213" applyFont="1" applyAlignment="1" applyProtection="1">
      <alignment horizontal="left"/>
      <protection/>
    </xf>
    <xf numFmtId="0" fontId="31" fillId="0" borderId="0" xfId="213" applyFont="1" applyProtection="1">
      <alignment/>
      <protection/>
    </xf>
    <xf numFmtId="0" fontId="0" fillId="0" borderId="24" xfId="213" applyFont="1" applyBorder="1" applyAlignment="1" applyProtection="1">
      <alignment/>
      <protection locked="0"/>
    </xf>
    <xf numFmtId="0" fontId="0" fillId="0" borderId="0" xfId="213" applyFont="1" applyProtection="1">
      <alignment/>
      <protection/>
    </xf>
    <xf numFmtId="0" fontId="0" fillId="0" borderId="11" xfId="213" applyNumberFormat="1" applyFont="1" applyFill="1" applyBorder="1" applyAlignment="1" applyProtection="1">
      <alignment horizontal="right"/>
      <protection locked="0"/>
    </xf>
    <xf numFmtId="0" fontId="0" fillId="7" borderId="11" xfId="213" applyNumberFormat="1" applyFont="1" applyFill="1" applyBorder="1" applyAlignment="1" applyProtection="1">
      <alignment horizontal="right"/>
      <protection/>
    </xf>
    <xf numFmtId="0" fontId="0" fillId="0" borderId="11" xfId="213" applyNumberFormat="1" applyFont="1" applyBorder="1" applyProtection="1">
      <alignment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187" applyFont="1" applyAlignment="1" applyProtection="1">
      <alignment wrapText="1"/>
      <protection/>
    </xf>
    <xf numFmtId="0" fontId="20" fillId="0" borderId="0" xfId="187" applyFont="1" applyAlignment="1" applyProtection="1">
      <alignment/>
      <protection/>
    </xf>
    <xf numFmtId="0" fontId="0" fillId="0" borderId="0" xfId="187" applyFont="1" applyProtection="1">
      <alignment/>
      <protection/>
    </xf>
    <xf numFmtId="0" fontId="0" fillId="0" borderId="0" xfId="187" applyFont="1" applyBorder="1" applyAlignment="1" applyProtection="1">
      <alignment/>
      <protection/>
    </xf>
    <xf numFmtId="0" fontId="0" fillId="0" borderId="0" xfId="213" applyFont="1" applyAlignment="1" applyProtection="1">
      <alignment horizontal="right"/>
      <protection/>
    </xf>
    <xf numFmtId="0" fontId="0" fillId="0" borderId="0" xfId="187" applyFont="1" applyAlignment="1" applyProtection="1">
      <alignment/>
      <protection/>
    </xf>
    <xf numFmtId="0" fontId="0" fillId="0" borderId="24" xfId="187" applyFont="1" applyBorder="1" applyAlignment="1" applyProtection="1">
      <alignment/>
      <protection/>
    </xf>
    <xf numFmtId="0" fontId="0" fillId="0" borderId="0" xfId="187" applyFont="1" applyBorder="1" applyAlignment="1" applyProtection="1">
      <alignment horizontal="center"/>
      <protection/>
    </xf>
    <xf numFmtId="0" fontId="2" fillId="38" borderId="11" xfId="187" applyFont="1" applyFill="1" applyBorder="1" applyAlignment="1" applyProtection="1">
      <alignment horizontal="center" vertical="center" wrapText="1"/>
      <protection/>
    </xf>
    <xf numFmtId="0" fontId="2" fillId="39" borderId="12" xfId="187" applyFont="1" applyFill="1" applyBorder="1" applyAlignment="1" applyProtection="1">
      <alignment horizontal="center" vertical="center" wrapText="1"/>
      <protection/>
    </xf>
    <xf numFmtId="0" fontId="0" fillId="0" borderId="0" xfId="187" applyFont="1" applyBorder="1" applyProtection="1">
      <alignment/>
      <protection/>
    </xf>
    <xf numFmtId="0" fontId="0" fillId="0" borderId="0" xfId="187" applyFont="1" applyFill="1" applyBorder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213" applyFont="1" applyAlignment="1" applyProtection="1">
      <alignment/>
      <protection/>
    </xf>
    <xf numFmtId="0" fontId="20" fillId="0" borderId="0" xfId="213" applyFont="1" applyBorder="1" applyAlignment="1" applyProtection="1">
      <alignment/>
      <protection/>
    </xf>
    <xf numFmtId="0" fontId="0" fillId="0" borderId="0" xfId="213" applyFont="1" applyBorder="1" applyProtection="1">
      <alignment/>
      <protection/>
    </xf>
    <xf numFmtId="0" fontId="0" fillId="0" borderId="0" xfId="213" applyFont="1" applyBorder="1" applyAlignment="1" applyProtection="1">
      <alignment/>
      <protection/>
    </xf>
    <xf numFmtId="0" fontId="0" fillId="0" borderId="0" xfId="213" applyFont="1" applyBorder="1" applyAlignment="1" applyProtection="1">
      <alignment horizontal="left"/>
      <protection/>
    </xf>
    <xf numFmtId="0" fontId="0" fillId="0" borderId="0" xfId="213" applyFont="1" applyBorder="1" applyProtection="1">
      <alignment/>
      <protection locked="0"/>
    </xf>
    <xf numFmtId="0" fontId="0" fillId="0" borderId="0" xfId="213" applyFont="1" applyFill="1" applyProtection="1">
      <alignment/>
      <protection/>
    </xf>
    <xf numFmtId="0" fontId="31" fillId="0" borderId="0" xfId="213" applyFont="1" applyAlignment="1" applyProtection="1">
      <alignment horizontal="left"/>
      <protection/>
    </xf>
    <xf numFmtId="0" fontId="31" fillId="0" borderId="0" xfId="213" applyFont="1" applyAlignment="1" applyProtection="1">
      <alignment/>
      <protection/>
    </xf>
    <xf numFmtId="0" fontId="31" fillId="0" borderId="24" xfId="213" applyFont="1" applyBorder="1" applyProtection="1">
      <alignment/>
      <protection/>
    </xf>
    <xf numFmtId="0" fontId="31" fillId="0" borderId="0" xfId="213" applyFont="1" applyFill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1" fillId="38" borderId="25" xfId="213" applyFont="1" applyFill="1" applyBorder="1" applyAlignment="1" applyProtection="1">
      <alignment horizontal="center" vertical="center" wrapText="1"/>
      <protection/>
    </xf>
    <xf numFmtId="0" fontId="31" fillId="0" borderId="11" xfId="213" applyFont="1" applyFill="1" applyBorder="1" applyAlignment="1" applyProtection="1">
      <alignment horizontal="center" vertical="center" wrapText="1"/>
      <protection/>
    </xf>
    <xf numFmtId="0" fontId="31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213" applyNumberFormat="1" applyFont="1" applyBorder="1" applyAlignment="1" applyProtection="1">
      <alignment horizontal="right"/>
      <protection locked="0"/>
    </xf>
    <xf numFmtId="0" fontId="0" fillId="38" borderId="25" xfId="213" applyNumberFormat="1" applyFont="1" applyFill="1" applyBorder="1" applyAlignment="1" applyProtection="1">
      <alignment horizontal="right"/>
      <protection locked="0"/>
    </xf>
    <xf numFmtId="0" fontId="0" fillId="4" borderId="11" xfId="213" applyNumberFormat="1" applyFont="1" applyFill="1" applyBorder="1" applyAlignment="1" applyProtection="1">
      <alignment horizontal="right"/>
      <protection/>
    </xf>
    <xf numFmtId="0" fontId="0" fillId="0" borderId="11" xfId="0" applyNumberFormat="1" applyFont="1" applyBorder="1" applyAlignment="1" applyProtection="1">
      <alignment horizontal="right"/>
      <protection locked="0"/>
    </xf>
    <xf numFmtId="16" fontId="31" fillId="39" borderId="11" xfId="213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/>
      <protection locked="0"/>
    </xf>
    <xf numFmtId="0" fontId="0" fillId="0" borderId="11" xfId="213" applyNumberFormat="1" applyFont="1" applyFill="1" applyBorder="1" applyAlignment="1" applyProtection="1">
      <alignment horizontal="right"/>
      <protection/>
    </xf>
    <xf numFmtId="0" fontId="0" fillId="0" borderId="11" xfId="213" applyNumberFormat="1" applyFont="1" applyFill="1" applyBorder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31" fillId="38" borderId="11" xfId="213" applyFont="1" applyFill="1" applyBorder="1" applyAlignment="1" applyProtection="1">
      <alignment horizontal="left" vertical="center" wrapText="1"/>
      <protection locked="0"/>
    </xf>
    <xf numFmtId="0" fontId="0" fillId="0" borderId="25" xfId="213" applyNumberFormat="1" applyFont="1" applyFill="1" applyBorder="1" applyAlignment="1" applyProtection="1">
      <alignment horizontal="right"/>
      <protection locked="0"/>
    </xf>
    <xf numFmtId="0" fontId="31" fillId="38" borderId="11" xfId="213" applyFont="1" applyFill="1" applyBorder="1" applyAlignment="1" applyProtection="1">
      <alignment horizontal="left" vertical="center"/>
      <protection/>
    </xf>
    <xf numFmtId="0" fontId="31" fillId="38" borderId="11" xfId="213" applyFont="1" applyFill="1" applyBorder="1" applyAlignment="1" applyProtection="1">
      <alignment horizontal="left" vertical="center"/>
      <protection locked="0"/>
    </xf>
    <xf numFmtId="0" fontId="31" fillId="38" borderId="11" xfId="213" applyFont="1" applyFill="1" applyBorder="1" applyAlignment="1" applyProtection="1">
      <alignment vertical="center" wrapText="1"/>
      <protection/>
    </xf>
    <xf numFmtId="0" fontId="31" fillId="39" borderId="11" xfId="213" applyFont="1" applyFill="1" applyBorder="1" applyAlignment="1" applyProtection="1">
      <alignment vertical="center"/>
      <protection/>
    </xf>
    <xf numFmtId="0" fontId="30" fillId="4" borderId="11" xfId="213" applyNumberFormat="1" applyFont="1" applyFill="1" applyBorder="1" applyAlignment="1" applyProtection="1">
      <alignment horizontal="right"/>
      <protection/>
    </xf>
    <xf numFmtId="0" fontId="30" fillId="38" borderId="25" xfId="213" applyNumberFormat="1" applyFont="1" applyFill="1" applyBorder="1" applyAlignment="1" applyProtection="1">
      <alignment horizontal="right"/>
      <protection/>
    </xf>
    <xf numFmtId="0" fontId="30" fillId="7" borderId="11" xfId="213" applyNumberFormat="1" applyFont="1" applyFill="1" applyBorder="1" applyAlignment="1" applyProtection="1">
      <alignment horizontal="right"/>
      <protection/>
    </xf>
    <xf numFmtId="0" fontId="31" fillId="0" borderId="0" xfId="213" applyFont="1" applyBorder="1" applyProtection="1">
      <alignment/>
      <protection/>
    </xf>
    <xf numFmtId="3" fontId="33" fillId="0" borderId="0" xfId="211" applyNumberFormat="1" applyFont="1" applyFill="1" applyBorder="1" applyAlignment="1" applyProtection="1">
      <alignment wrapText="1"/>
      <protection/>
    </xf>
    <xf numFmtId="3" fontId="33" fillId="0" borderId="0" xfId="211" applyNumberFormat="1" applyFont="1" applyFill="1" applyBorder="1" applyAlignment="1" applyProtection="1">
      <alignment horizontal="right" wrapText="1"/>
      <protection/>
    </xf>
    <xf numFmtId="3" fontId="31" fillId="0" borderId="0" xfId="0" applyNumberFormat="1" applyFont="1" applyBorder="1" applyAlignment="1" applyProtection="1">
      <alignment/>
      <protection/>
    </xf>
    <xf numFmtId="0" fontId="0" fillId="0" borderId="0" xfId="217" applyFont="1" applyFill="1">
      <alignment/>
      <protection/>
    </xf>
    <xf numFmtId="0" fontId="0" fillId="0" borderId="0" xfId="214" applyFont="1" applyFill="1">
      <alignment/>
      <protection/>
    </xf>
    <xf numFmtId="0" fontId="0" fillId="0" borderId="20" xfId="217" applyFont="1" applyFill="1" applyBorder="1" applyAlignment="1">
      <alignment/>
      <protection/>
    </xf>
    <xf numFmtId="0" fontId="0" fillId="0" borderId="16" xfId="217" applyFont="1" applyFill="1" applyBorder="1">
      <alignment/>
      <protection/>
    </xf>
    <xf numFmtId="0" fontId="0" fillId="34" borderId="20" xfId="217" applyFont="1" applyFill="1" applyBorder="1" applyAlignment="1">
      <alignment/>
      <protection/>
    </xf>
    <xf numFmtId="0" fontId="0" fillId="0" borderId="16" xfId="214" applyFont="1" applyFill="1" applyBorder="1">
      <alignment/>
      <protection/>
    </xf>
    <xf numFmtId="0" fontId="0" fillId="35" borderId="20" xfId="217" applyFont="1" applyFill="1" applyBorder="1" applyAlignment="1">
      <alignment/>
      <protection/>
    </xf>
    <xf numFmtId="0" fontId="0" fillId="0" borderId="20" xfId="214" applyFont="1" applyFill="1" applyBorder="1">
      <alignment/>
      <protection/>
    </xf>
    <xf numFmtId="0" fontId="0" fillId="0" borderId="17" xfId="214" applyFont="1" applyFill="1" applyBorder="1">
      <alignment/>
      <protection/>
    </xf>
    <xf numFmtId="0" fontId="20" fillId="0" borderId="22" xfId="217" applyFont="1" applyFill="1" applyBorder="1" applyAlignment="1">
      <alignment horizontal="left" vertical="center" wrapText="1"/>
      <protection/>
    </xf>
    <xf numFmtId="0" fontId="20" fillId="0" borderId="13" xfId="217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0" fillId="0" borderId="20" xfId="217" applyFont="1" applyFill="1" applyBorder="1" applyAlignment="1">
      <alignment/>
      <protection/>
    </xf>
    <xf numFmtId="0" fontId="20" fillId="0" borderId="23" xfId="214" applyFont="1" applyFill="1" applyBorder="1">
      <alignment/>
      <protection/>
    </xf>
    <xf numFmtId="0" fontId="20" fillId="0" borderId="0" xfId="214" applyFont="1" applyFill="1">
      <alignment/>
      <protection/>
    </xf>
    <xf numFmtId="0" fontId="0" fillId="40" borderId="20" xfId="210" applyFont="1" applyFill="1" applyBorder="1" applyAlignment="1">
      <alignment horizontal="center" vertical="top" wrapText="1"/>
      <protection/>
    </xf>
    <xf numFmtId="0" fontId="20" fillId="40" borderId="11" xfId="209" applyFont="1" applyFill="1" applyBorder="1" applyAlignment="1">
      <alignment horizontal="left" wrapText="1"/>
      <protection/>
    </xf>
    <xf numFmtId="0" fontId="20" fillId="40" borderId="11" xfId="0" applyFont="1" applyFill="1" applyBorder="1" applyAlignment="1">
      <alignment/>
    </xf>
    <xf numFmtId="0" fontId="0" fillId="40" borderId="26" xfId="210" applyFont="1" applyFill="1" applyBorder="1" applyAlignment="1">
      <alignment horizontal="center" vertical="top" wrapText="1"/>
      <protection/>
    </xf>
    <xf numFmtId="0" fontId="20" fillId="40" borderId="16" xfId="0" applyFont="1" applyFill="1" applyBorder="1" applyAlignment="1">
      <alignment horizontal="right"/>
    </xf>
    <xf numFmtId="0" fontId="0" fillId="0" borderId="20" xfId="178" applyFont="1" applyFill="1" applyBorder="1" applyAlignment="1">
      <alignment horizontal="center" vertical="top" wrapText="1"/>
    </xf>
    <xf numFmtId="0" fontId="20" fillId="40" borderId="27" xfId="0" applyFont="1" applyFill="1" applyBorder="1" applyAlignment="1">
      <alignment/>
    </xf>
    <xf numFmtId="0" fontId="0" fillId="0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0" fontId="0" fillId="0" borderId="2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2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0" fontId="20" fillId="0" borderId="20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 horizontal="center" wrapText="1"/>
    </xf>
    <xf numFmtId="0" fontId="20" fillId="0" borderId="1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wrapText="1"/>
    </xf>
    <xf numFmtId="0" fontId="20" fillId="0" borderId="14" xfId="0" applyNumberFormat="1" applyFont="1" applyFill="1" applyBorder="1" applyAlignment="1">
      <alignment wrapText="1"/>
    </xf>
    <xf numFmtId="0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 wrapText="1"/>
    </xf>
    <xf numFmtId="0" fontId="20" fillId="33" borderId="11" xfId="0" applyFont="1" applyFill="1" applyBorder="1" applyAlignment="1">
      <alignment wrapText="1"/>
    </xf>
    <xf numFmtId="0" fontId="20" fillId="33" borderId="11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49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3" xfId="0" applyFon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1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wrapText="1"/>
    </xf>
    <xf numFmtId="0" fontId="20" fillId="33" borderId="11" xfId="0" applyFont="1" applyFill="1" applyBorder="1" applyAlignment="1">
      <alignment horizontal="right" wrapText="1"/>
    </xf>
    <xf numFmtId="0" fontId="0" fillId="0" borderId="14" xfId="0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34" borderId="20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wrapText="1"/>
    </xf>
    <xf numFmtId="0" fontId="20" fillId="0" borderId="14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33" borderId="11" xfId="0" applyFont="1" applyFill="1" applyBorder="1" applyAlignment="1">
      <alignment horizontal="left" wrapText="1"/>
    </xf>
    <xf numFmtId="0" fontId="21" fillId="0" borderId="23" xfId="0" applyFont="1" applyBorder="1" applyAlignment="1" applyProtection="1">
      <alignment horizontal="center" wrapText="1"/>
      <protection locked="0"/>
    </xf>
    <xf numFmtId="0" fontId="21" fillId="0" borderId="14" xfId="0" applyFont="1" applyBorder="1" applyAlignment="1" applyProtection="1">
      <alignment horizontal="left" wrapText="1"/>
      <protection locked="0"/>
    </xf>
    <xf numFmtId="0" fontId="20" fillId="0" borderId="20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left" wrapText="1"/>
    </xf>
    <xf numFmtId="0" fontId="21" fillId="0" borderId="20" xfId="0" applyFont="1" applyBorder="1" applyAlignment="1" applyProtection="1">
      <alignment horizontal="center" wrapText="1"/>
      <protection locked="0"/>
    </xf>
    <xf numFmtId="0" fontId="21" fillId="0" borderId="11" xfId="0" applyFont="1" applyBorder="1" applyAlignment="1" applyProtection="1">
      <alignment horizontal="left" wrapText="1"/>
      <protection locked="0"/>
    </xf>
    <xf numFmtId="49" fontId="0" fillId="34" borderId="11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 wrapText="1"/>
    </xf>
    <xf numFmtId="1" fontId="0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1" fontId="20" fillId="33" borderId="11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left" wrapText="1"/>
    </xf>
    <xf numFmtId="0" fontId="20" fillId="0" borderId="14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wrapText="1"/>
    </xf>
    <xf numFmtId="0" fontId="20" fillId="0" borderId="12" xfId="0" applyFont="1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20" fillId="34" borderId="11" xfId="0" applyFont="1" applyFill="1" applyBorder="1" applyAlignment="1">
      <alignment wrapText="1"/>
    </xf>
    <xf numFmtId="0" fontId="20" fillId="34" borderId="12" xfId="0" applyFont="1" applyFill="1" applyBorder="1" applyAlignment="1">
      <alignment/>
    </xf>
    <xf numFmtId="0" fontId="26" fillId="33" borderId="28" xfId="0" applyFont="1" applyFill="1" applyBorder="1" applyAlignment="1">
      <alignment horizontal="center" wrapText="1"/>
    </xf>
    <xf numFmtId="49" fontId="0" fillId="33" borderId="29" xfId="0" applyNumberFormat="1" applyFont="1" applyFill="1" applyBorder="1" applyAlignment="1">
      <alignment horizontal="center" wrapText="1"/>
    </xf>
    <xf numFmtId="0" fontId="20" fillId="33" borderId="29" xfId="0" applyFont="1" applyFill="1" applyBorder="1" applyAlignment="1">
      <alignment horizontal="right" wrapText="1"/>
    </xf>
    <xf numFmtId="0" fontId="0" fillId="40" borderId="20" xfId="0" applyFont="1" applyFill="1" applyBorder="1" applyAlignment="1">
      <alignment horizontal="center" vertical="center" wrapText="1"/>
    </xf>
    <xf numFmtId="0" fontId="20" fillId="40" borderId="11" xfId="0" applyFont="1" applyFill="1" applyBorder="1" applyAlignment="1">
      <alignment horizontal="left" vertical="center" wrapText="1"/>
    </xf>
    <xf numFmtId="0" fontId="20" fillId="40" borderId="11" xfId="0" applyFont="1" applyFill="1" applyBorder="1" applyAlignment="1">
      <alignment horizontal="right" vertical="center" wrapText="1"/>
    </xf>
    <xf numFmtId="0" fontId="0" fillId="41" borderId="20" xfId="0" applyFont="1" applyFill="1" applyBorder="1" applyAlignment="1">
      <alignment horizontal="center" wrapText="1"/>
    </xf>
    <xf numFmtId="49" fontId="0" fillId="41" borderId="11" xfId="0" applyNumberFormat="1" applyFont="1" applyFill="1" applyBorder="1" applyAlignment="1">
      <alignment horizontal="center" wrapText="1"/>
    </xf>
    <xf numFmtId="0" fontId="0" fillId="41" borderId="11" xfId="0" applyFont="1" applyFill="1" applyBorder="1" applyAlignment="1">
      <alignment horizontal="left" wrapText="1"/>
    </xf>
    <xf numFmtId="0" fontId="0" fillId="41" borderId="11" xfId="0" applyFont="1" applyFill="1" applyBorder="1" applyAlignment="1">
      <alignment/>
    </xf>
    <xf numFmtId="0" fontId="0" fillId="41" borderId="16" xfId="0" applyFont="1" applyFill="1" applyBorder="1" applyAlignment="1">
      <alignment horizontal="right"/>
    </xf>
    <xf numFmtId="0" fontId="0" fillId="41" borderId="12" xfId="0" applyFont="1" applyFill="1" applyBorder="1" applyAlignment="1">
      <alignment/>
    </xf>
    <xf numFmtId="0" fontId="0" fillId="41" borderId="28" xfId="0" applyFont="1" applyFill="1" applyBorder="1" applyAlignment="1">
      <alignment horizontal="center" wrapText="1"/>
    </xf>
    <xf numFmtId="49" fontId="0" fillId="41" borderId="29" xfId="0" applyNumberFormat="1" applyFont="1" applyFill="1" applyBorder="1" applyAlignment="1">
      <alignment horizontal="center" wrapText="1"/>
    </xf>
    <xf numFmtId="0" fontId="0" fillId="41" borderId="29" xfId="0" applyFont="1" applyFill="1" applyBorder="1" applyAlignment="1">
      <alignment horizontal="left" wrapText="1"/>
    </xf>
    <xf numFmtId="49" fontId="20" fillId="41" borderId="11" xfId="0" applyNumberFormat="1" applyFont="1" applyFill="1" applyBorder="1" applyAlignment="1">
      <alignment horizontal="center" wrapText="1"/>
    </xf>
    <xf numFmtId="0" fontId="0" fillId="41" borderId="20" xfId="0" applyFont="1" applyFill="1" applyBorder="1" applyAlignment="1">
      <alignment horizontal="center" vertical="center" wrapText="1"/>
    </xf>
    <xf numFmtId="49" fontId="0" fillId="41" borderId="11" xfId="0" applyNumberFormat="1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left" vertical="center" wrapText="1"/>
    </xf>
    <xf numFmtId="0" fontId="0" fillId="41" borderId="12" xfId="0" applyFont="1" applyFill="1" applyBorder="1" applyAlignment="1">
      <alignment horizontal="right" vertical="center"/>
    </xf>
    <xf numFmtId="0" fontId="0" fillId="41" borderId="16" xfId="0" applyFont="1" applyFill="1" applyBorder="1" applyAlignment="1">
      <alignment horizontal="right" vertical="center"/>
    </xf>
    <xf numFmtId="0" fontId="0" fillId="41" borderId="11" xfId="0" applyFont="1" applyFill="1" applyBorder="1" applyAlignment="1">
      <alignment horizontal="right"/>
    </xf>
    <xf numFmtId="0" fontId="26" fillId="33" borderId="20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/>
    </xf>
    <xf numFmtId="49" fontId="20" fillId="34" borderId="11" xfId="0" applyNumberFormat="1" applyFont="1" applyFill="1" applyBorder="1" applyAlignment="1">
      <alignment horizontal="center" wrapText="1"/>
    </xf>
    <xf numFmtId="0" fontId="0" fillId="42" borderId="20" xfId="210" applyFont="1" applyFill="1" applyBorder="1" applyAlignment="1">
      <alignment horizontal="center" wrapText="1"/>
      <protection/>
    </xf>
    <xf numFmtId="49" fontId="0" fillId="42" borderId="11" xfId="0" applyNumberFormat="1" applyFont="1" applyFill="1" applyBorder="1" applyAlignment="1">
      <alignment horizontal="center" wrapText="1"/>
    </xf>
    <xf numFmtId="0" fontId="0" fillId="42" borderId="11" xfId="209" applyFont="1" applyFill="1" applyBorder="1" applyAlignment="1">
      <alignment horizontal="left" wrapText="1"/>
      <protection/>
    </xf>
    <xf numFmtId="0" fontId="0" fillId="42" borderId="11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1" borderId="12" xfId="0" applyFont="1" applyFill="1" applyBorder="1" applyAlignment="1">
      <alignment horizontal="right"/>
    </xf>
    <xf numFmtId="0" fontId="0" fillId="41" borderId="11" xfId="0" applyFont="1" applyFill="1" applyBorder="1" applyAlignment="1">
      <alignment horizontal="right" vertical="center" wrapText="1"/>
    </xf>
    <xf numFmtId="0" fontId="0" fillId="41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0" fillId="34" borderId="20" xfId="0" applyFont="1" applyFill="1" applyBorder="1" applyAlignment="1">
      <alignment horizontal="center" wrapText="1"/>
    </xf>
    <xf numFmtId="0" fontId="25" fillId="33" borderId="11" xfId="0" applyFont="1" applyFill="1" applyBorder="1" applyAlignment="1">
      <alignment horizontal="left" wrapText="1"/>
    </xf>
    <xf numFmtId="0" fontId="0" fillId="34" borderId="20" xfId="210" applyFont="1" applyFill="1" applyBorder="1" applyAlignment="1">
      <alignment horizontal="center" wrapText="1"/>
      <protection/>
    </xf>
    <xf numFmtId="0" fontId="0" fillId="34" borderId="11" xfId="209" applyFont="1" applyFill="1" applyBorder="1" applyAlignment="1">
      <alignment horizontal="left" wrapText="1"/>
      <protection/>
    </xf>
    <xf numFmtId="0" fontId="62" fillId="40" borderId="20" xfId="210" applyFont="1" applyFill="1" applyBorder="1" applyAlignment="1">
      <alignment horizontal="center" wrapText="1"/>
      <protection/>
    </xf>
    <xf numFmtId="0" fontId="62" fillId="40" borderId="11" xfId="209" applyFont="1" applyFill="1" applyBorder="1" applyAlignment="1">
      <alignment horizontal="left" wrapText="1"/>
      <protection/>
    </xf>
    <xf numFmtId="0" fontId="0" fillId="40" borderId="11" xfId="0" applyFont="1" applyFill="1" applyBorder="1" applyAlignment="1">
      <alignment horizontal="right" wrapText="1"/>
    </xf>
    <xf numFmtId="0" fontId="0" fillId="40" borderId="12" xfId="0" applyFont="1" applyFill="1" applyBorder="1" applyAlignment="1">
      <alignment horizontal="left"/>
    </xf>
    <xf numFmtId="0" fontId="0" fillId="41" borderId="20" xfId="0" applyFont="1" applyFill="1" applyBorder="1" applyAlignment="1">
      <alignment horizontal="center"/>
    </xf>
    <xf numFmtId="49" fontId="2" fillId="41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 wrapText="1"/>
    </xf>
    <xf numFmtId="0" fontId="0" fillId="41" borderId="11" xfId="0" applyFont="1" applyFill="1" applyBorder="1" applyAlignment="1">
      <alignment wrapText="1"/>
    </xf>
    <xf numFmtId="0" fontId="20" fillId="0" borderId="12" xfId="0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center"/>
    </xf>
    <xf numFmtId="0" fontId="7" fillId="0" borderId="20" xfId="216" applyFont="1" applyFill="1" applyBorder="1" applyAlignment="1">
      <alignment horizontal="center"/>
      <protection/>
    </xf>
    <xf numFmtId="49" fontId="7" fillId="0" borderId="11" xfId="216" applyNumberFormat="1" applyFont="1" applyFill="1" applyBorder="1" applyAlignment="1">
      <alignment horizontal="center"/>
      <protection/>
    </xf>
    <xf numFmtId="0" fontId="20" fillId="0" borderId="11" xfId="216" applyFont="1" applyFill="1" applyBorder="1" applyAlignment="1">
      <alignment horizontal="left" wrapText="1"/>
      <protection/>
    </xf>
    <xf numFmtId="0" fontId="21" fillId="0" borderId="20" xfId="216" applyFont="1" applyFill="1" applyBorder="1" applyAlignment="1">
      <alignment horizontal="center"/>
      <protection/>
    </xf>
    <xf numFmtId="49" fontId="21" fillId="0" borderId="11" xfId="216" applyNumberFormat="1" applyFont="1" applyFill="1" applyBorder="1" applyAlignment="1">
      <alignment horizontal="center"/>
      <protection/>
    </xf>
    <xf numFmtId="0" fontId="0" fillId="0" borderId="11" xfId="216" applyFont="1" applyFill="1" applyBorder="1" applyAlignment="1">
      <alignment horizontal="left" wrapText="1"/>
      <protection/>
    </xf>
    <xf numFmtId="0" fontId="20" fillId="0" borderId="11" xfId="216" applyFont="1" applyFill="1" applyBorder="1" applyAlignment="1">
      <alignment horizontal="left"/>
      <protection/>
    </xf>
    <xf numFmtId="0" fontId="0" fillId="34" borderId="11" xfId="216" applyFont="1" applyFill="1" applyBorder="1" applyAlignment="1">
      <alignment horizontal="left"/>
      <protection/>
    </xf>
    <xf numFmtId="49" fontId="0" fillId="34" borderId="11" xfId="0" applyNumberFormat="1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7" borderId="20" xfId="159" applyFont="1" applyFill="1" applyBorder="1" applyAlignment="1">
      <alignment horizontal="center" wrapText="1"/>
    </xf>
    <xf numFmtId="0" fontId="0" fillId="41" borderId="11" xfId="0" applyFont="1" applyFill="1" applyBorder="1" applyAlignment="1">
      <alignment horizontal="right" wrapText="1"/>
    </xf>
    <xf numFmtId="0" fontId="0" fillId="41" borderId="12" xfId="0" applyFont="1" applyFill="1" applyBorder="1" applyAlignment="1">
      <alignment horizontal="right" wrapText="1"/>
    </xf>
    <xf numFmtId="0" fontId="0" fillId="33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left" wrapText="1"/>
    </xf>
    <xf numFmtId="0" fontId="20" fillId="33" borderId="11" xfId="0" applyNumberFormat="1" applyFont="1" applyFill="1" applyBorder="1" applyAlignment="1">
      <alignment wrapText="1"/>
    </xf>
    <xf numFmtId="0" fontId="20" fillId="33" borderId="11" xfId="0" applyNumberFormat="1" applyFont="1" applyFill="1" applyBorder="1" applyAlignment="1">
      <alignment/>
    </xf>
    <xf numFmtId="0" fontId="0" fillId="33" borderId="20" xfId="0" applyNumberFormat="1" applyFont="1" applyFill="1" applyBorder="1" applyAlignment="1">
      <alignment horizontal="center" wrapText="1"/>
    </xf>
    <xf numFmtId="0" fontId="0" fillId="33" borderId="11" xfId="0" applyNumberFormat="1" applyFont="1" applyFill="1" applyBorder="1" applyAlignment="1">
      <alignment horizontal="center" wrapText="1"/>
    </xf>
    <xf numFmtId="0" fontId="20" fillId="0" borderId="0" xfId="208" applyFont="1" applyAlignment="1" applyProtection="1">
      <alignment horizontal="left" wrapText="1"/>
      <protection/>
    </xf>
    <xf numFmtId="0" fontId="31" fillId="39" borderId="11" xfId="213" applyFont="1" applyFill="1" applyBorder="1" applyAlignment="1" applyProtection="1">
      <alignment horizontal="center" vertical="center"/>
      <protection/>
    </xf>
    <xf numFmtId="0" fontId="31" fillId="39" borderId="11" xfId="213" applyFont="1" applyFill="1" applyBorder="1" applyAlignment="1" applyProtection="1">
      <alignment horizontal="center" vertical="center" wrapText="1"/>
      <protection/>
    </xf>
    <xf numFmtId="0" fontId="2" fillId="39" borderId="11" xfId="187" applyFont="1" applyFill="1" applyBorder="1" applyAlignment="1" applyProtection="1">
      <alignment horizontal="center" vertical="center" wrapText="1"/>
      <protection/>
    </xf>
    <xf numFmtId="0" fontId="0" fillId="4" borderId="11" xfId="0" applyFont="1" applyFill="1" applyBorder="1" applyAlignment="1" applyProtection="1">
      <alignment horizontal="center" wrapText="1"/>
      <protection locked="0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3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/>
    </xf>
    <xf numFmtId="0" fontId="30" fillId="0" borderId="0" xfId="187" applyFont="1" applyAlignment="1" applyProtection="1">
      <alignment wrapText="1"/>
      <protection/>
    </xf>
    <xf numFmtId="0" fontId="32" fillId="0" borderId="0" xfId="187" applyFont="1" applyProtection="1">
      <alignment/>
      <protection/>
    </xf>
    <xf numFmtId="0" fontId="20" fillId="0" borderId="0" xfId="187" applyFont="1" applyAlignment="1" applyProtection="1">
      <alignment horizontal="center" wrapText="1"/>
      <protection/>
    </xf>
    <xf numFmtId="0" fontId="0" fillId="0" borderId="24" xfId="187" applyFont="1" applyBorder="1" applyAlignment="1" applyProtection="1">
      <alignment wrapText="1"/>
      <protection/>
    </xf>
    <xf numFmtId="0" fontId="0" fillId="0" borderId="0" xfId="187" applyFont="1" applyAlignment="1" applyProtection="1">
      <alignment horizontal="center" wrapText="1"/>
      <protection/>
    </xf>
    <xf numFmtId="0" fontId="31" fillId="39" borderId="11" xfId="0" applyFont="1" applyFill="1" applyBorder="1" applyAlignment="1" applyProtection="1">
      <alignment horizontal="center" vertical="center" wrapText="1"/>
      <protection/>
    </xf>
    <xf numFmtId="0" fontId="31" fillId="39" borderId="12" xfId="0" applyFont="1" applyFill="1" applyBorder="1" applyAlignment="1" applyProtection="1">
      <alignment horizontal="center" vertical="center" wrapText="1"/>
      <protection/>
    </xf>
    <xf numFmtId="0" fontId="31" fillId="39" borderId="2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7" borderId="12" xfId="0" applyFont="1" applyFill="1" applyBorder="1" applyAlignment="1" applyProtection="1">
      <alignment horizontal="center" wrapText="1"/>
      <protection/>
    </xf>
    <xf numFmtId="0" fontId="0" fillId="4" borderId="25" xfId="0" applyFont="1" applyFill="1" applyBorder="1" applyAlignment="1" applyProtection="1">
      <alignment horizontal="center" wrapText="1"/>
      <protection locked="0"/>
    </xf>
    <xf numFmtId="0" fontId="0" fillId="7" borderId="11" xfId="0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 applyProtection="1">
      <alignment horizontal="center" wrapText="1"/>
      <protection locked="0"/>
    </xf>
    <xf numFmtId="0" fontId="0" fillId="43" borderId="12" xfId="0" applyFont="1" applyFill="1" applyBorder="1" applyAlignment="1" applyProtection="1">
      <alignment horizontal="center" wrapText="1"/>
      <protection/>
    </xf>
    <xf numFmtId="0" fontId="20" fillId="39" borderId="11" xfId="0" applyFont="1" applyFill="1" applyBorder="1" applyAlignment="1" applyProtection="1">
      <alignment horizontal="right" wrapText="1"/>
      <protection/>
    </xf>
    <xf numFmtId="0" fontId="30" fillId="4" borderId="11" xfId="0" applyFont="1" applyFill="1" applyBorder="1" applyAlignment="1" applyProtection="1">
      <alignment horizontal="right" wrapText="1"/>
      <protection/>
    </xf>
    <xf numFmtId="0" fontId="30" fillId="4" borderId="11" xfId="0" applyFont="1" applyFill="1" applyBorder="1" applyAlignment="1" applyProtection="1">
      <alignment horizontal="center" wrapText="1"/>
      <protection/>
    </xf>
    <xf numFmtId="0" fontId="30" fillId="7" borderId="12" xfId="0" applyFont="1" applyFill="1" applyBorder="1" applyAlignment="1" applyProtection="1">
      <alignment horizontal="center" wrapText="1"/>
      <protection/>
    </xf>
    <xf numFmtId="0" fontId="30" fillId="0" borderId="11" xfId="0" applyFont="1" applyFill="1" applyBorder="1" applyAlignment="1" applyProtection="1">
      <alignment horizontal="center" wrapText="1"/>
      <protection/>
    </xf>
    <xf numFmtId="0" fontId="30" fillId="4" borderId="25" xfId="0" applyFont="1" applyFill="1" applyBorder="1" applyAlignment="1" applyProtection="1">
      <alignment horizontal="center" wrapText="1"/>
      <protection/>
    </xf>
    <xf numFmtId="0" fontId="30" fillId="7" borderId="11" xfId="0" applyFont="1" applyFill="1" applyBorder="1" applyAlignment="1" applyProtection="1">
      <alignment horizontal="center" wrapText="1"/>
      <protection/>
    </xf>
    <xf numFmtId="0" fontId="0" fillId="0" borderId="0" xfId="187" applyFont="1" applyBorder="1" applyAlignment="1" applyProtection="1">
      <alignment wrapText="1"/>
      <protection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217" applyFont="1" applyFill="1" applyBorder="1" applyAlignment="1">
      <alignment horizontal="right"/>
      <protection/>
    </xf>
    <xf numFmtId="0" fontId="20" fillId="0" borderId="0" xfId="214" applyFont="1" applyFill="1" applyBorder="1" applyAlignment="1">
      <alignment/>
      <protection/>
    </xf>
    <xf numFmtId="0" fontId="20" fillId="0" borderId="0" xfId="217" applyFont="1" applyFill="1" applyBorder="1" applyAlignment="1">
      <alignment horizontal="right" vertical="top"/>
      <protection/>
    </xf>
    <xf numFmtId="0" fontId="20" fillId="0" borderId="0" xfId="0" applyFont="1" applyFill="1" applyBorder="1" applyAlignment="1">
      <alignment horizontal="left" vertical="top"/>
    </xf>
    <xf numFmtId="0" fontId="20" fillId="0" borderId="0" xfId="208" applyFont="1" applyAlignment="1" applyProtection="1">
      <alignment wrapText="1"/>
      <protection/>
    </xf>
    <xf numFmtId="0" fontId="2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39" borderId="11" xfId="187" applyFont="1" applyFill="1" applyBorder="1" applyAlignment="1" applyProtection="1">
      <alignment horizontal="center"/>
      <protection/>
    </xf>
    <xf numFmtId="0" fontId="0" fillId="0" borderId="0" xfId="213" applyFont="1" applyBorder="1" applyAlignment="1" applyProtection="1">
      <alignment/>
      <protection locked="0"/>
    </xf>
    <xf numFmtId="0" fontId="0" fillId="39" borderId="11" xfId="187" applyFont="1" applyFill="1" applyBorder="1" applyAlignment="1" applyProtection="1">
      <alignment horizontal="center" wrapText="1"/>
      <protection/>
    </xf>
    <xf numFmtId="0" fontId="32" fillId="0" borderId="11" xfId="187" applyFont="1" applyBorder="1" applyAlignment="1" applyProtection="1">
      <alignment horizontal="center" wrapText="1"/>
      <protection locked="0"/>
    </xf>
    <xf numFmtId="0" fontId="32" fillId="4" borderId="12" xfId="187" applyFont="1" applyFill="1" applyBorder="1" applyAlignment="1" applyProtection="1">
      <alignment horizontal="center" wrapText="1"/>
      <protection/>
    </xf>
    <xf numFmtId="0" fontId="32" fillId="7" borderId="25" xfId="187" applyFont="1" applyFill="1" applyBorder="1" applyAlignment="1" applyProtection="1">
      <alignment horizontal="center" wrapText="1"/>
      <protection/>
    </xf>
    <xf numFmtId="0" fontId="32" fillId="7" borderId="11" xfId="187" applyFont="1" applyFill="1" applyBorder="1" applyAlignment="1" applyProtection="1">
      <alignment horizontal="center"/>
      <protection/>
    </xf>
    <xf numFmtId="0" fontId="32" fillId="0" borderId="11" xfId="187" applyFont="1" applyFill="1" applyBorder="1" applyAlignment="1" applyProtection="1">
      <alignment horizontal="center" wrapText="1"/>
      <protection/>
    </xf>
    <xf numFmtId="0" fontId="0" fillId="39" borderId="11" xfId="187" applyFont="1" applyFill="1" applyBorder="1" applyAlignment="1" applyProtection="1">
      <alignment horizontal="center"/>
      <protection/>
    </xf>
    <xf numFmtId="0" fontId="30" fillId="4" borderId="11" xfId="187" applyFont="1" applyFill="1" applyBorder="1" applyAlignment="1" applyProtection="1">
      <alignment horizontal="center"/>
      <protection/>
    </xf>
    <xf numFmtId="0" fontId="30" fillId="38" borderId="11" xfId="187" applyFont="1" applyFill="1" applyBorder="1" applyAlignment="1" applyProtection="1">
      <alignment horizontal="center"/>
      <protection/>
    </xf>
    <xf numFmtId="0" fontId="30" fillId="4" borderId="12" xfId="187" applyFont="1" applyFill="1" applyBorder="1" applyAlignment="1" applyProtection="1">
      <alignment horizontal="center" wrapText="1"/>
      <protection/>
    </xf>
    <xf numFmtId="0" fontId="30" fillId="7" borderId="25" xfId="187" applyFont="1" applyFill="1" applyBorder="1" applyAlignment="1" applyProtection="1">
      <alignment horizontal="center" wrapText="1"/>
      <protection/>
    </xf>
    <xf numFmtId="0" fontId="30" fillId="7" borderId="11" xfId="187" applyFont="1" applyFill="1" applyBorder="1" applyAlignment="1" applyProtection="1">
      <alignment horizontal="center"/>
      <protection/>
    </xf>
    <xf numFmtId="0" fontId="20" fillId="39" borderId="11" xfId="0" applyFont="1" applyFill="1" applyBorder="1" applyAlignment="1" applyProtection="1">
      <alignment horizontal="center" wrapText="1"/>
      <protection/>
    </xf>
    <xf numFmtId="0" fontId="26" fillId="0" borderId="12" xfId="0" applyFont="1" applyFill="1" applyBorder="1" applyAlignment="1">
      <alignment/>
    </xf>
    <xf numFmtId="0" fontId="0" fillId="33" borderId="20" xfId="0" applyFont="1" applyFill="1" applyBorder="1" applyAlignment="1">
      <alignment horizontal="center" vertical="center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0" fillId="34" borderId="20" xfId="210" applyFont="1" applyFill="1" applyBorder="1" applyAlignment="1">
      <alignment horizontal="center" vertical="center" wrapText="1"/>
      <protection/>
    </xf>
    <xf numFmtId="0" fontId="0" fillId="34" borderId="11" xfId="209" applyFont="1" applyFill="1" applyBorder="1" applyAlignment="1">
      <alignment horizontal="left" vertical="center" wrapText="1"/>
      <protection/>
    </xf>
    <xf numFmtId="0" fontId="0" fillId="0" borderId="12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right" vertical="center"/>
    </xf>
    <xf numFmtId="0" fontId="0" fillId="33" borderId="20" xfId="0" applyNumberFormat="1" applyFont="1" applyFill="1" applyBorder="1" applyAlignment="1">
      <alignment vertical="center" wrapText="1"/>
    </xf>
    <xf numFmtId="49" fontId="0" fillId="33" borderId="11" xfId="0" applyNumberFormat="1" applyFont="1" applyFill="1" applyBorder="1" applyAlignment="1">
      <alignment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23" xfId="0" applyNumberFormat="1" applyFont="1" applyFill="1" applyBorder="1" applyAlignment="1">
      <alignment vertical="center" wrapText="1"/>
    </xf>
    <xf numFmtId="49" fontId="0" fillId="0" borderId="14" xfId="0" applyNumberFormat="1" applyFont="1" applyFill="1" applyBorder="1" applyAlignment="1">
      <alignment vertical="center" wrapText="1"/>
    </xf>
    <xf numFmtId="0" fontId="20" fillId="0" borderId="14" xfId="0" applyNumberFormat="1" applyFont="1" applyFill="1" applyBorder="1" applyAlignment="1">
      <alignment vertical="center" wrapText="1"/>
    </xf>
    <xf numFmtId="0" fontId="20" fillId="33" borderId="11" xfId="0" applyFont="1" applyFill="1" applyBorder="1" applyAlignment="1">
      <alignment horizontal="right"/>
    </xf>
    <xf numFmtId="3" fontId="0" fillId="0" borderId="23" xfId="212" applyNumberFormat="1" applyFont="1" applyFill="1" applyBorder="1" applyAlignment="1">
      <alignment horizontal="center" vertical="center" wrapText="1"/>
      <protection/>
    </xf>
    <xf numFmtId="0" fontId="25" fillId="0" borderId="0" xfId="187" applyFont="1" applyFill="1">
      <alignment/>
      <protection/>
    </xf>
    <xf numFmtId="49" fontId="25" fillId="0" borderId="0" xfId="187" applyNumberFormat="1" applyFont="1" applyFill="1">
      <alignment/>
      <protection/>
    </xf>
    <xf numFmtId="0" fontId="26" fillId="0" borderId="0" xfId="187" applyFont="1" applyFill="1">
      <alignment/>
      <protection/>
    </xf>
    <xf numFmtId="0" fontId="26" fillId="0" borderId="0" xfId="182" applyFont="1">
      <alignment/>
      <protection/>
    </xf>
    <xf numFmtId="0" fontId="29" fillId="0" borderId="0" xfId="215" applyFont="1" applyFill="1" applyBorder="1">
      <alignment/>
      <protection/>
    </xf>
    <xf numFmtId="49" fontId="26" fillId="0" borderId="0" xfId="187" applyNumberFormat="1" applyFont="1" applyFill="1">
      <alignment/>
      <protection/>
    </xf>
    <xf numFmtId="0" fontId="26" fillId="0" borderId="21" xfId="187" applyFont="1" applyFill="1" applyBorder="1">
      <alignment/>
      <protection/>
    </xf>
    <xf numFmtId="0" fontId="26" fillId="0" borderId="30" xfId="187" applyFont="1" applyFill="1" applyBorder="1" applyAlignment="1">
      <alignment horizontal="center" wrapText="1"/>
      <protection/>
    </xf>
    <xf numFmtId="49" fontId="26" fillId="0" borderId="31" xfId="187" applyNumberFormat="1" applyFont="1" applyFill="1" applyBorder="1" applyAlignment="1">
      <alignment horizontal="center" wrapText="1"/>
      <protection/>
    </xf>
    <xf numFmtId="0" fontId="26" fillId="0" borderId="31" xfId="187" applyFont="1" applyFill="1" applyBorder="1" applyAlignment="1">
      <alignment horizontal="center" wrapText="1"/>
      <protection/>
    </xf>
    <xf numFmtId="0" fontId="26" fillId="0" borderId="28" xfId="187" applyFont="1" applyFill="1" applyBorder="1" applyAlignment="1">
      <alignment horizontal="center" wrapText="1"/>
      <protection/>
    </xf>
    <xf numFmtId="49" fontId="26" fillId="0" borderId="29" xfId="187" applyNumberFormat="1" applyFont="1" applyFill="1" applyBorder="1" applyAlignment="1">
      <alignment horizontal="center" wrapText="1"/>
      <protection/>
    </xf>
    <xf numFmtId="0" fontId="26" fillId="0" borderId="11" xfId="182" applyFont="1" applyFill="1" applyBorder="1">
      <alignment/>
      <protection/>
    </xf>
    <xf numFmtId="180" fontId="26" fillId="0" borderId="32" xfId="182" applyNumberFormat="1" applyFont="1" applyFill="1" applyBorder="1" applyAlignment="1">
      <alignment/>
      <protection/>
    </xf>
    <xf numFmtId="0" fontId="26" fillId="0" borderId="33" xfId="187" applyFont="1" applyFill="1" applyBorder="1" applyAlignment="1">
      <alignment horizontal="center" wrapText="1"/>
      <protection/>
    </xf>
    <xf numFmtId="49" fontId="26" fillId="0" borderId="34" xfId="187" applyNumberFormat="1" applyFont="1" applyFill="1" applyBorder="1" applyAlignment="1">
      <alignment horizontal="center" wrapText="1"/>
      <protection/>
    </xf>
    <xf numFmtId="0" fontId="26" fillId="0" borderId="35" xfId="187" applyFont="1" applyFill="1" applyBorder="1" applyAlignment="1">
      <alignment wrapText="1"/>
      <protection/>
    </xf>
    <xf numFmtId="0" fontId="26" fillId="0" borderId="29" xfId="187" applyFont="1" applyFill="1" applyBorder="1" applyAlignment="1">
      <alignment wrapText="1"/>
      <protection/>
    </xf>
    <xf numFmtId="0" fontId="26" fillId="0" borderId="20" xfId="187" applyFont="1" applyFill="1" applyBorder="1" applyAlignment="1">
      <alignment horizontal="center" wrapText="1"/>
      <protection/>
    </xf>
    <xf numFmtId="49" fontId="26" fillId="0" borderId="11" xfId="187" applyNumberFormat="1" applyFont="1" applyFill="1" applyBorder="1" applyAlignment="1">
      <alignment horizontal="center" wrapText="1"/>
      <protection/>
    </xf>
    <xf numFmtId="0" fontId="26" fillId="0" borderId="11" xfId="187" applyFont="1" applyFill="1" applyBorder="1" applyAlignment="1">
      <alignment wrapText="1"/>
      <protection/>
    </xf>
    <xf numFmtId="0" fontId="26" fillId="0" borderId="20" xfId="178" applyFont="1" applyFill="1" applyBorder="1" applyAlignment="1">
      <alignment horizontal="center" wrapText="1"/>
    </xf>
    <xf numFmtId="49" fontId="26" fillId="34" borderId="11" xfId="187" applyNumberFormat="1" applyFont="1" applyFill="1" applyBorder="1" applyAlignment="1">
      <alignment horizontal="center" vertical="center" wrapText="1"/>
      <protection/>
    </xf>
    <xf numFmtId="0" fontId="26" fillId="36" borderId="11" xfId="178" applyFont="1" applyFill="1" applyBorder="1" applyAlignment="1">
      <alignment horizontal="left" wrapText="1"/>
    </xf>
    <xf numFmtId="0" fontId="26" fillId="0" borderId="11" xfId="187" applyFont="1" applyFill="1" applyBorder="1">
      <alignment/>
      <protection/>
    </xf>
    <xf numFmtId="0" fontId="26" fillId="0" borderId="20" xfId="187" applyFont="1" applyFill="1" applyBorder="1" applyAlignment="1">
      <alignment horizontal="center"/>
      <protection/>
    </xf>
    <xf numFmtId="0" fontId="26" fillId="0" borderId="11" xfId="187" applyFont="1" applyFill="1" applyBorder="1" applyAlignment="1">
      <alignment vertical="center" wrapText="1"/>
      <protection/>
    </xf>
    <xf numFmtId="0" fontId="26" fillId="0" borderId="23" xfId="187" applyFont="1" applyFill="1" applyBorder="1" applyAlignment="1">
      <alignment horizontal="center"/>
      <protection/>
    </xf>
    <xf numFmtId="49" fontId="26" fillId="34" borderId="14" xfId="187" applyNumberFormat="1" applyFont="1" applyFill="1" applyBorder="1" applyAlignment="1">
      <alignment horizontal="center" vertical="center" wrapText="1"/>
      <protection/>
    </xf>
    <xf numFmtId="0" fontId="26" fillId="0" borderId="14" xfId="187" applyFont="1" applyFill="1" applyBorder="1" applyAlignment="1">
      <alignment vertical="center" wrapText="1"/>
      <protection/>
    </xf>
    <xf numFmtId="0" fontId="26" fillId="0" borderId="14" xfId="182" applyFont="1" applyFill="1" applyBorder="1">
      <alignment/>
      <protection/>
    </xf>
    <xf numFmtId="0" fontId="26" fillId="0" borderId="36" xfId="187" applyFont="1" applyFill="1" applyBorder="1" applyAlignment="1">
      <alignment wrapText="1"/>
      <protection/>
    </xf>
    <xf numFmtId="0" fontId="25" fillId="0" borderId="37" xfId="187" applyFont="1" applyFill="1" applyBorder="1" applyAlignment="1">
      <alignment horizontal="center" wrapText="1"/>
      <protection/>
    </xf>
    <xf numFmtId="49" fontId="25" fillId="0" borderId="38" xfId="187" applyNumberFormat="1" applyFont="1" applyFill="1" applyBorder="1" applyAlignment="1">
      <alignment horizontal="center" wrapText="1"/>
      <protection/>
    </xf>
    <xf numFmtId="0" fontId="25" fillId="0" borderId="38" xfId="187" applyFont="1" applyFill="1" applyBorder="1" applyAlignment="1">
      <alignment horizontal="left" wrapText="1"/>
      <protection/>
    </xf>
    <xf numFmtId="0" fontId="25" fillId="0" borderId="38" xfId="187" applyFont="1" applyFill="1" applyBorder="1" applyAlignment="1">
      <alignment wrapText="1"/>
      <protection/>
    </xf>
    <xf numFmtId="180" fontId="25" fillId="0" borderId="39" xfId="182" applyNumberFormat="1" applyFont="1" applyFill="1" applyBorder="1" applyAlignment="1">
      <alignment/>
      <protection/>
    </xf>
    <xf numFmtId="0" fontId="26" fillId="0" borderId="37" xfId="187" applyFont="1" applyFill="1" applyBorder="1" applyAlignment="1">
      <alignment horizontal="center" wrapText="1"/>
      <protection/>
    </xf>
    <xf numFmtId="49" fontId="26" fillId="0" borderId="38" xfId="187" applyNumberFormat="1" applyFont="1" applyFill="1" applyBorder="1" applyAlignment="1">
      <alignment horizontal="center" wrapText="1"/>
      <protection/>
    </xf>
    <xf numFmtId="0" fontId="25" fillId="0" borderId="38" xfId="187" applyFont="1" applyFill="1" applyBorder="1" applyAlignment="1">
      <alignment/>
      <protection/>
    </xf>
    <xf numFmtId="180" fontId="26" fillId="0" borderId="40" xfId="182" applyNumberFormat="1" applyFont="1" applyFill="1" applyBorder="1" applyAlignment="1">
      <alignment/>
      <protection/>
    </xf>
    <xf numFmtId="180" fontId="26" fillId="0" borderId="16" xfId="182" applyNumberFormat="1" applyFont="1" applyFill="1" applyBorder="1" applyAlignment="1">
      <alignment/>
      <protection/>
    </xf>
    <xf numFmtId="180" fontId="26" fillId="0" borderId="17" xfId="182" applyNumberFormat="1" applyFont="1" applyFill="1" applyBorder="1" applyAlignment="1">
      <alignment/>
      <protection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40" borderId="11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40" borderId="2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40" borderId="27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31" fillId="39" borderId="11" xfId="213" applyFont="1" applyFill="1" applyBorder="1" applyAlignment="1" applyProtection="1">
      <alignment horizontal="center" vertical="center" wrapText="1"/>
      <protection/>
    </xf>
    <xf numFmtId="0" fontId="26" fillId="44" borderId="41" xfId="213" applyNumberFormat="1" applyFont="1" applyFill="1" applyBorder="1" applyAlignment="1" applyProtection="1">
      <alignment horizontal="right"/>
      <protection locked="0"/>
    </xf>
    <xf numFmtId="0" fontId="26" fillId="0" borderId="29" xfId="213" applyNumberFormat="1" applyFont="1" applyBorder="1" applyAlignment="1" applyProtection="1">
      <alignment horizontal="right"/>
      <protection locked="0"/>
    </xf>
    <xf numFmtId="0" fontId="26" fillId="44" borderId="25" xfId="213" applyNumberFormat="1" applyFont="1" applyFill="1" applyBorder="1" applyAlignment="1" applyProtection="1">
      <alignment horizontal="right"/>
      <protection locked="0"/>
    </xf>
    <xf numFmtId="0" fontId="26" fillId="0" borderId="11" xfId="213" applyNumberFormat="1" applyFont="1" applyBorder="1" applyAlignment="1" applyProtection="1">
      <alignment horizontal="right"/>
      <protection locked="0"/>
    </xf>
    <xf numFmtId="0" fontId="26" fillId="0" borderId="11" xfId="213" applyNumberFormat="1" applyFont="1" applyFill="1" applyBorder="1" applyAlignment="1" applyProtection="1">
      <alignment horizontal="right"/>
      <protection locked="0"/>
    </xf>
    <xf numFmtId="0" fontId="26" fillId="39" borderId="29" xfId="213" applyNumberFormat="1" applyFont="1" applyFill="1" applyBorder="1" applyAlignment="1" applyProtection="1">
      <alignment horizontal="right"/>
      <protection/>
    </xf>
    <xf numFmtId="0" fontId="26" fillId="39" borderId="11" xfId="213" applyNumberFormat="1" applyFont="1" applyFill="1" applyBorder="1" applyAlignment="1" applyProtection="1">
      <alignment horizontal="right"/>
      <protection/>
    </xf>
    <xf numFmtId="0" fontId="26" fillId="0" borderId="11" xfId="213" applyNumberFormat="1" applyFont="1" applyFill="1" applyBorder="1" applyAlignment="1" applyProtection="1">
      <alignment horizontal="right"/>
      <protection/>
    </xf>
    <xf numFmtId="0" fontId="26" fillId="0" borderId="41" xfId="213" applyNumberFormat="1" applyFont="1" applyFill="1" applyBorder="1" applyAlignment="1" applyProtection="1">
      <alignment horizontal="right"/>
      <protection locked="0"/>
    </xf>
    <xf numFmtId="0" fontId="26" fillId="0" borderId="29" xfId="213" applyNumberFormat="1" applyFont="1" applyFill="1" applyBorder="1" applyAlignment="1" applyProtection="1">
      <alignment horizontal="right"/>
      <protection locked="0"/>
    </xf>
    <xf numFmtId="0" fontId="26" fillId="0" borderId="29" xfId="213" applyNumberFormat="1" applyFont="1" applyBorder="1" applyProtection="1">
      <alignment/>
      <protection locked="0"/>
    </xf>
    <xf numFmtId="0" fontId="26" fillId="0" borderId="29" xfId="213" applyNumberFormat="1" applyFont="1" applyBorder="1" applyAlignment="1" applyProtection="1">
      <alignment wrapText="1"/>
      <protection locked="0"/>
    </xf>
    <xf numFmtId="0" fontId="25" fillId="4" borderId="11" xfId="213" applyNumberFormat="1" applyFont="1" applyFill="1" applyBorder="1" applyAlignment="1" applyProtection="1">
      <alignment horizontal="right"/>
      <protection/>
    </xf>
    <xf numFmtId="0" fontId="25" fillId="0" borderId="20" xfId="0" applyFont="1" applyFill="1" applyBorder="1" applyAlignment="1">
      <alignment horizontal="center" wrapText="1"/>
    </xf>
    <xf numFmtId="0" fontId="20" fillId="0" borderId="16" xfId="217" applyFont="1" applyFill="1" applyBorder="1">
      <alignment/>
      <protection/>
    </xf>
    <xf numFmtId="0" fontId="0" fillId="0" borderId="28" xfId="217" applyFont="1" applyFill="1" applyBorder="1" applyAlignment="1">
      <alignment/>
      <protection/>
    </xf>
    <xf numFmtId="0" fontId="0" fillId="0" borderId="42" xfId="217" applyFont="1" applyFill="1" applyBorder="1">
      <alignment/>
      <protection/>
    </xf>
    <xf numFmtId="0" fontId="20" fillId="0" borderId="43" xfId="217" applyFont="1" applyFill="1" applyBorder="1" applyAlignment="1">
      <alignment/>
      <protection/>
    </xf>
    <xf numFmtId="0" fontId="20" fillId="0" borderId="40" xfId="217" applyFont="1" applyFill="1" applyBorder="1">
      <alignment/>
      <protection/>
    </xf>
    <xf numFmtId="0" fontId="0" fillId="0" borderId="33" xfId="217" applyFont="1" applyFill="1" applyBorder="1" applyAlignment="1">
      <alignment/>
      <protection/>
    </xf>
    <xf numFmtId="0" fontId="20" fillId="45" borderId="20" xfId="214" applyFont="1" applyFill="1" applyBorder="1">
      <alignment/>
      <protection/>
    </xf>
    <xf numFmtId="0" fontId="20" fillId="45" borderId="20" xfId="217" applyFont="1" applyFill="1" applyBorder="1" applyAlignment="1">
      <alignment/>
      <protection/>
    </xf>
    <xf numFmtId="1" fontId="0" fillId="0" borderId="0" xfId="214" applyNumberFormat="1" applyFont="1" applyFill="1" applyAlignment="1">
      <alignment horizontal="center"/>
      <protection/>
    </xf>
    <xf numFmtId="0" fontId="20" fillId="0" borderId="0" xfId="214" applyFont="1" applyFill="1" applyBorder="1">
      <alignment/>
      <protection/>
    </xf>
    <xf numFmtId="0" fontId="0" fillId="0" borderId="0" xfId="214" applyFont="1" applyFill="1" applyBorder="1">
      <alignment/>
      <protection/>
    </xf>
    <xf numFmtId="0" fontId="20" fillId="0" borderId="0" xfId="214" applyFont="1" applyFill="1" applyAlignment="1">
      <alignment/>
      <protection/>
    </xf>
    <xf numFmtId="0" fontId="0" fillId="0" borderId="0" xfId="214" applyFont="1" applyFill="1" applyAlignment="1">
      <alignment/>
      <protection/>
    </xf>
    <xf numFmtId="0" fontId="0" fillId="0" borderId="0" xfId="217" applyFont="1" applyFill="1" applyAlignment="1">
      <alignment horizontal="right"/>
      <protection/>
    </xf>
    <xf numFmtId="0" fontId="30" fillId="0" borderId="0" xfId="187" applyFont="1" applyFill="1" applyAlignment="1">
      <alignment/>
      <protection/>
    </xf>
    <xf numFmtId="0" fontId="32" fillId="0" borderId="0" xfId="187" applyFont="1" applyFill="1" applyBorder="1" applyAlignment="1" applyProtection="1">
      <alignment/>
      <protection locked="0"/>
    </xf>
    <xf numFmtId="0" fontId="32" fillId="0" borderId="0" xfId="187" applyFont="1">
      <alignment/>
      <protection/>
    </xf>
    <xf numFmtId="0" fontId="32" fillId="0" borderId="0" xfId="187" applyFont="1" applyFill="1" applyBorder="1" applyAlignment="1">
      <alignment/>
      <protection/>
    </xf>
    <xf numFmtId="0" fontId="32" fillId="0" borderId="0" xfId="187" applyFont="1" applyFill="1" applyBorder="1">
      <alignment/>
      <protection/>
    </xf>
    <xf numFmtId="0" fontId="30" fillId="0" borderId="0" xfId="187" applyFont="1" applyFill="1">
      <alignment/>
      <protection/>
    </xf>
    <xf numFmtId="0" fontId="32" fillId="0" borderId="0" xfId="187" applyFont="1" applyBorder="1">
      <alignment/>
      <protection/>
    </xf>
    <xf numFmtId="0" fontId="32" fillId="0" borderId="24" xfId="187" applyFont="1" applyFill="1" applyBorder="1">
      <alignment/>
      <protection/>
    </xf>
    <xf numFmtId="0" fontId="32" fillId="0" borderId="0" xfId="187" applyFont="1" applyBorder="1" applyAlignment="1">
      <alignment horizontal="right"/>
      <protection/>
    </xf>
    <xf numFmtId="0" fontId="12" fillId="0" borderId="44" xfId="231" applyFont="1" applyFill="1" applyBorder="1" applyAlignment="1">
      <alignment/>
    </xf>
    <xf numFmtId="0" fontId="12" fillId="0" borderId="44" xfId="231" applyFont="1" applyFill="1" applyBorder="1" applyAlignment="1">
      <alignment vertical="center" wrapText="1"/>
    </xf>
    <xf numFmtId="0" fontId="12" fillId="0" borderId="45" xfId="231" applyFont="1" applyFill="1" applyBorder="1" applyAlignment="1">
      <alignment vertical="center" wrapText="1"/>
    </xf>
    <xf numFmtId="0" fontId="12" fillId="0" borderId="44" xfId="231" applyFont="1" applyFill="1" applyBorder="1" applyAlignment="1">
      <alignment horizontal="center" vertical="center" wrapText="1"/>
    </xf>
    <xf numFmtId="0" fontId="12" fillId="0" borderId="44" xfId="231" applyFont="1" applyBorder="1" applyAlignment="1">
      <alignment vertical="center" wrapText="1"/>
    </xf>
    <xf numFmtId="0" fontId="12" fillId="0" borderId="46" xfId="231" applyFont="1" applyFill="1" applyBorder="1" applyAlignment="1">
      <alignment/>
    </xf>
    <xf numFmtId="0" fontId="12" fillId="0" borderId="46" xfId="231" applyFont="1" applyFill="1" applyBorder="1" applyAlignment="1">
      <alignment horizontal="center"/>
    </xf>
    <xf numFmtId="0" fontId="41" fillId="0" borderId="46" xfId="231" applyFont="1" applyFill="1" applyBorder="1" applyAlignment="1">
      <alignment/>
    </xf>
    <xf numFmtId="0" fontId="32" fillId="0" borderId="0" xfId="187" applyFont="1" applyFill="1">
      <alignment/>
      <protection/>
    </xf>
    <xf numFmtId="49" fontId="20" fillId="0" borderId="0" xfId="212" applyNumberFormat="1" applyFont="1" applyFill="1">
      <alignment/>
      <protection/>
    </xf>
    <xf numFmtId="1" fontId="26" fillId="0" borderId="29" xfId="213" applyNumberFormat="1" applyFont="1" applyBorder="1" applyAlignment="1" applyProtection="1">
      <alignment horizontal="right"/>
      <protection locked="0"/>
    </xf>
    <xf numFmtId="1" fontId="26" fillId="0" borderId="11" xfId="213" applyNumberFormat="1" applyFont="1" applyBorder="1" applyAlignment="1" applyProtection="1">
      <alignment horizontal="right"/>
      <protection locked="0"/>
    </xf>
    <xf numFmtId="1" fontId="26" fillId="0" borderId="11" xfId="213" applyNumberFormat="1" applyFont="1" applyFill="1" applyBorder="1" applyAlignment="1" applyProtection="1">
      <alignment horizontal="right"/>
      <protection/>
    </xf>
    <xf numFmtId="1" fontId="26" fillId="39" borderId="11" xfId="213" applyNumberFormat="1" applyFont="1" applyFill="1" applyBorder="1" applyAlignment="1" applyProtection="1">
      <alignment horizontal="right"/>
      <protection/>
    </xf>
    <xf numFmtId="1" fontId="26" fillId="0" borderId="11" xfId="213" applyNumberFormat="1" applyFont="1" applyFill="1" applyBorder="1" applyAlignment="1" applyProtection="1">
      <alignment horizontal="right"/>
      <protection locked="0"/>
    </xf>
    <xf numFmtId="1" fontId="26" fillId="35" borderId="11" xfId="213" applyNumberFormat="1" applyFont="1" applyFill="1" applyBorder="1" applyAlignment="1" applyProtection="1">
      <alignment horizontal="right"/>
      <protection locked="0"/>
    </xf>
    <xf numFmtId="1" fontId="0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180" fontId="25" fillId="0" borderId="14" xfId="0" applyNumberFormat="1" applyFont="1" applyBorder="1" applyAlignment="1">
      <alignment horizontal="center" vertical="center" wrapText="1"/>
    </xf>
    <xf numFmtId="180" fontId="25" fillId="0" borderId="17" xfId="0" applyNumberFormat="1" applyFont="1" applyBorder="1" applyAlignment="1">
      <alignment horizontal="center" vertical="center" wrapText="1"/>
    </xf>
    <xf numFmtId="180" fontId="26" fillId="0" borderId="12" xfId="0" applyNumberFormat="1" applyFont="1" applyBorder="1" applyAlignment="1">
      <alignment horizontal="center" vertical="center" wrapText="1"/>
    </xf>
    <xf numFmtId="180" fontId="26" fillId="0" borderId="11" xfId="0" applyNumberFormat="1" applyFont="1" applyBorder="1" applyAlignment="1">
      <alignment horizontal="center" vertical="center" wrapText="1"/>
    </xf>
    <xf numFmtId="180" fontId="26" fillId="0" borderId="16" xfId="0" applyNumberFormat="1" applyFont="1" applyBorder="1" applyAlignment="1">
      <alignment horizontal="center" vertical="center" wrapText="1"/>
    </xf>
    <xf numFmtId="180" fontId="20" fillId="33" borderId="16" xfId="0" applyNumberFormat="1" applyFont="1" applyFill="1" applyBorder="1" applyAlignment="1">
      <alignment horizontal="right"/>
    </xf>
    <xf numFmtId="180" fontId="20" fillId="0" borderId="16" xfId="0" applyNumberFormat="1" applyFont="1" applyBorder="1" applyAlignment="1">
      <alignment horizontal="right"/>
    </xf>
    <xf numFmtId="180" fontId="20" fillId="0" borderId="16" xfId="0" applyNumberFormat="1" applyFont="1" applyFill="1" applyBorder="1" applyAlignment="1">
      <alignment horizontal="right"/>
    </xf>
    <xf numFmtId="180" fontId="20" fillId="0" borderId="16" xfId="0" applyNumberFormat="1" applyFont="1" applyFill="1" applyBorder="1" applyAlignment="1">
      <alignment horizontal="right" vertical="center"/>
    </xf>
    <xf numFmtId="180" fontId="0" fillId="0" borderId="16" xfId="0" applyNumberFormat="1" applyFont="1" applyFill="1" applyBorder="1" applyAlignment="1">
      <alignment horizontal="right"/>
    </xf>
    <xf numFmtId="180" fontId="0" fillId="41" borderId="16" xfId="0" applyNumberFormat="1" applyFont="1" applyFill="1" applyBorder="1" applyAlignment="1">
      <alignment horizontal="right"/>
    </xf>
    <xf numFmtId="180" fontId="0" fillId="0" borderId="16" xfId="0" applyNumberFormat="1" applyFont="1" applyBorder="1" applyAlignment="1">
      <alignment horizontal="right"/>
    </xf>
    <xf numFmtId="180" fontId="20" fillId="33" borderId="16" xfId="0" applyNumberFormat="1" applyFont="1" applyFill="1" applyBorder="1" applyAlignment="1">
      <alignment horizontal="right" vertical="center"/>
    </xf>
    <xf numFmtId="180" fontId="20" fillId="0" borderId="16" xfId="0" applyNumberFormat="1" applyFont="1" applyBorder="1" applyAlignment="1">
      <alignment horizontal="right" vertical="center"/>
    </xf>
    <xf numFmtId="180" fontId="20" fillId="0" borderId="17" xfId="0" applyNumberFormat="1" applyFont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20" fillId="0" borderId="17" xfId="0" applyNumberFormat="1" applyFont="1" applyFill="1" applyBorder="1" applyAlignment="1">
      <alignment horizontal="right"/>
    </xf>
    <xf numFmtId="180" fontId="0" fillId="0" borderId="17" xfId="0" applyNumberFormat="1" applyFont="1" applyBorder="1" applyAlignment="1">
      <alignment horizontal="right"/>
    </xf>
    <xf numFmtId="180" fontId="0" fillId="40" borderId="16" xfId="0" applyNumberFormat="1" applyFont="1" applyFill="1" applyBorder="1" applyAlignment="1">
      <alignment horizontal="right"/>
    </xf>
    <xf numFmtId="180" fontId="0" fillId="42" borderId="16" xfId="0" applyNumberFormat="1" applyFont="1" applyFill="1" applyBorder="1" applyAlignment="1">
      <alignment horizontal="right"/>
    </xf>
    <xf numFmtId="180" fontId="0" fillId="0" borderId="16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180" fontId="7" fillId="33" borderId="16" xfId="0" applyNumberFormat="1" applyFont="1" applyFill="1" applyBorder="1" applyAlignment="1">
      <alignment horizontal="right" vertical="center"/>
    </xf>
    <xf numFmtId="180" fontId="21" fillId="0" borderId="16" xfId="0" applyNumberFormat="1" applyFont="1" applyFill="1" applyBorder="1" applyAlignment="1">
      <alignment horizontal="right"/>
    </xf>
    <xf numFmtId="180" fontId="7" fillId="0" borderId="16" xfId="0" applyNumberFormat="1" applyFont="1" applyFill="1" applyBorder="1" applyAlignment="1">
      <alignment horizontal="right"/>
    </xf>
    <xf numFmtId="180" fontId="7" fillId="0" borderId="16" xfId="0" applyNumberFormat="1" applyFont="1" applyFill="1" applyBorder="1" applyAlignment="1">
      <alignment horizontal="right" vertical="center"/>
    </xf>
    <xf numFmtId="180" fontId="21" fillId="41" borderId="16" xfId="0" applyNumberFormat="1" applyFont="1" applyFill="1" applyBorder="1" applyAlignment="1">
      <alignment horizontal="right"/>
    </xf>
    <xf numFmtId="180" fontId="21" fillId="0" borderId="17" xfId="0" applyNumberFormat="1" applyFont="1" applyFill="1" applyBorder="1" applyAlignment="1">
      <alignment horizontal="right"/>
    </xf>
    <xf numFmtId="180" fontId="20" fillId="40" borderId="16" xfId="0" applyNumberFormat="1" applyFont="1" applyFill="1" applyBorder="1" applyAlignment="1">
      <alignment horizontal="right"/>
    </xf>
    <xf numFmtId="180" fontId="20" fillId="33" borderId="16" xfId="212" applyNumberFormat="1" applyFont="1" applyFill="1" applyBorder="1" applyAlignment="1">
      <alignment horizontal="right"/>
      <protection/>
    </xf>
    <xf numFmtId="180" fontId="20" fillId="0" borderId="16" xfId="212" applyNumberFormat="1" applyFont="1" applyFill="1" applyBorder="1" applyAlignment="1">
      <alignment horizontal="right"/>
      <protection/>
    </xf>
    <xf numFmtId="180" fontId="0" fillId="0" borderId="16" xfId="212" applyNumberFormat="1" applyFont="1" applyFill="1" applyBorder="1" applyAlignment="1">
      <alignment horizontal="right"/>
      <protection/>
    </xf>
    <xf numFmtId="180" fontId="20" fillId="0" borderId="17" xfId="212" applyNumberFormat="1" applyFont="1" applyFill="1" applyBorder="1" applyAlignment="1">
      <alignment horizontal="right"/>
      <protection/>
    </xf>
    <xf numFmtId="180" fontId="26" fillId="40" borderId="11" xfId="0" applyNumberFormat="1" applyFont="1" applyFill="1" applyBorder="1" applyAlignment="1">
      <alignment horizontal="center" vertical="center" wrapText="1"/>
    </xf>
    <xf numFmtId="180" fontId="26" fillId="40" borderId="16" xfId="0" applyNumberFormat="1" applyFont="1" applyFill="1" applyBorder="1" applyAlignment="1">
      <alignment horizontal="center" vertical="center" wrapText="1"/>
    </xf>
    <xf numFmtId="0" fontId="31" fillId="39" borderId="11" xfId="213" applyFont="1" applyFill="1" applyBorder="1" applyAlignment="1" applyProtection="1">
      <alignment vertical="center" wrapText="1"/>
      <protection/>
    </xf>
    <xf numFmtId="0" fontId="31" fillId="39" borderId="11" xfId="213" applyFont="1" applyFill="1" applyBorder="1" applyAlignment="1" applyProtection="1">
      <alignment horizontal="left" vertical="center"/>
      <protection/>
    </xf>
    <xf numFmtId="0" fontId="26" fillId="0" borderId="41" xfId="213" applyNumberFormat="1" applyFont="1" applyBorder="1" applyAlignment="1" applyProtection="1">
      <alignment horizontal="right"/>
      <protection locked="0"/>
    </xf>
    <xf numFmtId="0" fontId="26" fillId="0" borderId="25" xfId="213" applyNumberFormat="1" applyFont="1" applyBorder="1" applyAlignment="1" applyProtection="1">
      <alignment horizontal="right"/>
      <protection locked="0"/>
    </xf>
    <xf numFmtId="0" fontId="26" fillId="0" borderId="25" xfId="213" applyNumberFormat="1" applyFont="1" applyFill="1" applyBorder="1" applyAlignment="1" applyProtection="1">
      <alignment horizontal="right"/>
      <protection locked="0"/>
    </xf>
    <xf numFmtId="0" fontId="0" fillId="0" borderId="25" xfId="213" applyNumberFormat="1" applyFont="1" applyBorder="1" applyAlignment="1" applyProtection="1">
      <alignment horizontal="right"/>
      <protection locked="0"/>
    </xf>
    <xf numFmtId="1" fontId="20" fillId="33" borderId="11" xfId="0" applyNumberFormat="1" applyFont="1" applyFill="1" applyBorder="1" applyAlignment="1">
      <alignment horizontal="right" wrapText="1"/>
    </xf>
    <xf numFmtId="1" fontId="20" fillId="0" borderId="11" xfId="0" applyNumberFormat="1" applyFont="1" applyFill="1" applyBorder="1" applyAlignment="1">
      <alignment/>
    </xf>
    <xf numFmtId="1" fontId="0" fillId="34" borderId="12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20" fillId="35" borderId="11" xfId="0" applyFont="1" applyFill="1" applyBorder="1" applyAlignment="1">
      <alignment/>
    </xf>
    <xf numFmtId="0" fontId="20" fillId="35" borderId="12" xfId="0" applyFont="1" applyFill="1" applyBorder="1" applyAlignment="1">
      <alignment/>
    </xf>
    <xf numFmtId="0" fontId="31" fillId="0" borderId="47" xfId="213" applyFont="1" applyBorder="1" applyProtection="1">
      <alignment/>
      <protection/>
    </xf>
    <xf numFmtId="0" fontId="26" fillId="0" borderId="48" xfId="187" applyFont="1" applyBorder="1" applyAlignment="1" applyProtection="1">
      <alignment horizontal="center" wrapText="1"/>
      <protection locked="0"/>
    </xf>
    <xf numFmtId="0" fontId="26" fillId="44" borderId="41" xfId="187" applyFont="1" applyFill="1" applyBorder="1" applyAlignment="1" applyProtection="1">
      <alignment horizontal="center" wrapText="1"/>
      <protection locked="0"/>
    </xf>
    <xf numFmtId="0" fontId="26" fillId="0" borderId="29" xfId="187" applyFont="1" applyBorder="1" applyAlignment="1" applyProtection="1">
      <alignment horizontal="center" wrapText="1"/>
      <protection locked="0"/>
    </xf>
    <xf numFmtId="0" fontId="26" fillId="0" borderId="29" xfId="187" applyFont="1" applyBorder="1" applyAlignment="1" applyProtection="1">
      <alignment horizontal="center"/>
      <protection locked="0"/>
    </xf>
    <xf numFmtId="0" fontId="26" fillId="0" borderId="49" xfId="187" applyFont="1" applyBorder="1" applyAlignment="1" applyProtection="1">
      <alignment horizontal="center" wrapText="1"/>
      <protection locked="0"/>
    </xf>
    <xf numFmtId="0" fontId="26" fillId="44" borderId="25" xfId="187" applyFont="1" applyFill="1" applyBorder="1" applyAlignment="1" applyProtection="1">
      <alignment horizontal="center" wrapText="1"/>
      <protection locked="0"/>
    </xf>
    <xf numFmtId="0" fontId="26" fillId="0" borderId="11" xfId="187" applyFont="1" applyBorder="1" applyAlignment="1" applyProtection="1">
      <alignment horizontal="center" wrapText="1"/>
      <protection locked="0"/>
    </xf>
    <xf numFmtId="0" fontId="26" fillId="0" borderId="11" xfId="187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/>
    </xf>
    <xf numFmtId="0" fontId="26" fillId="0" borderId="0" xfId="213" applyFont="1" applyProtection="1">
      <alignment/>
      <protection/>
    </xf>
    <xf numFmtId="0" fontId="26" fillId="0" borderId="0" xfId="213" applyFont="1" applyBorder="1" applyAlignment="1" applyProtection="1">
      <alignment wrapText="1"/>
      <protection/>
    </xf>
    <xf numFmtId="0" fontId="26" fillId="0" borderId="11" xfId="208" applyFont="1" applyFill="1" applyBorder="1" applyAlignment="1" applyProtection="1">
      <alignment vertical="center" wrapText="1"/>
      <protection/>
    </xf>
    <xf numFmtId="0" fontId="26" fillId="0" borderId="0" xfId="213" applyFont="1" applyFill="1" applyBorder="1" applyAlignment="1" applyProtection="1">
      <alignment vertical="center"/>
      <protection/>
    </xf>
    <xf numFmtId="0" fontId="26" fillId="0" borderId="11" xfId="208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/>
      <protection/>
    </xf>
    <xf numFmtId="0" fontId="26" fillId="39" borderId="11" xfId="213" applyFont="1" applyFill="1" applyBorder="1" applyAlignment="1" applyProtection="1">
      <alignment horizontal="center" vertical="center" wrapText="1"/>
      <protection/>
    </xf>
    <xf numFmtId="0" fontId="26" fillId="39" borderId="12" xfId="213" applyFont="1" applyFill="1" applyBorder="1" applyAlignment="1" applyProtection="1">
      <alignment horizontal="center" vertical="center" wrapText="1"/>
      <protection/>
    </xf>
    <xf numFmtId="0" fontId="26" fillId="39" borderId="25" xfId="213" applyFont="1" applyFill="1" applyBorder="1" applyAlignment="1" applyProtection="1">
      <alignment horizontal="center" vertical="center" wrapText="1"/>
      <protection/>
    </xf>
    <xf numFmtId="0" fontId="26" fillId="39" borderId="11" xfId="213" applyFont="1" applyFill="1" applyBorder="1" applyAlignment="1" applyProtection="1">
      <alignment vertical="center" wrapText="1"/>
      <protection/>
    </xf>
    <xf numFmtId="0" fontId="26" fillId="39" borderId="16" xfId="213" applyFont="1" applyFill="1" applyBorder="1" applyAlignment="1" applyProtection="1">
      <alignment horizontal="center" vertical="center" wrapText="1"/>
      <protection/>
    </xf>
    <xf numFmtId="0" fontId="26" fillId="0" borderId="20" xfId="187" applyFont="1" applyBorder="1" applyProtection="1">
      <alignment/>
      <protection locked="0"/>
    </xf>
    <xf numFmtId="0" fontId="26" fillId="7" borderId="11" xfId="213" applyNumberFormat="1" applyFont="1" applyFill="1" applyBorder="1" applyAlignment="1" applyProtection="1">
      <alignment horizontal="right"/>
      <protection/>
    </xf>
    <xf numFmtId="0" fontId="26" fillId="7" borderId="25" xfId="213" applyNumberFormat="1" applyFont="1" applyFill="1" applyBorder="1" applyAlignment="1" applyProtection="1">
      <alignment horizontal="right"/>
      <protection/>
    </xf>
    <xf numFmtId="0" fontId="26" fillId="0" borderId="11" xfId="213" applyNumberFormat="1" applyFont="1" applyBorder="1" applyProtection="1">
      <alignment/>
      <protection locked="0"/>
    </xf>
    <xf numFmtId="0" fontId="26" fillId="0" borderId="11" xfId="213" applyNumberFormat="1" applyFont="1" applyBorder="1" applyAlignment="1" applyProtection="1">
      <alignment wrapText="1"/>
      <protection locked="0"/>
    </xf>
    <xf numFmtId="0" fontId="26" fillId="0" borderId="16" xfId="213" applyNumberFormat="1" applyFont="1" applyBorder="1" applyProtection="1">
      <alignment/>
      <protection locked="0"/>
    </xf>
    <xf numFmtId="0" fontId="26" fillId="0" borderId="20" xfId="0" applyFont="1" applyBorder="1" applyAlignment="1" applyProtection="1">
      <alignment vertical="center" wrapText="1"/>
      <protection locked="0"/>
    </xf>
    <xf numFmtId="0" fontId="26" fillId="0" borderId="12" xfId="213" applyNumberFormat="1" applyFont="1" applyBorder="1" applyProtection="1">
      <alignment/>
      <protection locked="0"/>
    </xf>
    <xf numFmtId="0" fontId="26" fillId="0" borderId="20" xfId="0" applyFont="1" applyBorder="1" applyAlignment="1" applyProtection="1">
      <alignment wrapText="1"/>
      <protection locked="0"/>
    </xf>
    <xf numFmtId="0" fontId="26" fillId="0" borderId="20" xfId="208" applyFont="1" applyBorder="1" applyAlignment="1" applyProtection="1">
      <alignment wrapText="1"/>
      <protection locked="0"/>
    </xf>
    <xf numFmtId="0" fontId="26" fillId="0" borderId="12" xfId="213" applyNumberFormat="1" applyFont="1" applyFill="1" applyBorder="1" applyProtection="1">
      <alignment/>
      <protection locked="0"/>
    </xf>
    <xf numFmtId="0" fontId="26" fillId="0" borderId="11" xfId="213" applyNumberFormat="1" applyFont="1" applyFill="1" applyBorder="1" applyAlignment="1" applyProtection="1">
      <alignment wrapText="1"/>
      <protection locked="0"/>
    </xf>
    <xf numFmtId="0" fontId="26" fillId="0" borderId="0" xfId="208" applyFont="1" applyProtection="1">
      <alignment/>
      <protection/>
    </xf>
    <xf numFmtId="0" fontId="25" fillId="0" borderId="23" xfId="208" applyFont="1" applyBorder="1" applyAlignment="1" applyProtection="1">
      <alignment horizontal="center" vertical="center"/>
      <protection/>
    </xf>
    <xf numFmtId="0" fontId="25" fillId="0" borderId="14" xfId="213" applyNumberFormat="1" applyFont="1" applyFill="1" applyBorder="1" applyAlignment="1" applyProtection="1">
      <alignment horizontal="right"/>
      <protection/>
    </xf>
    <xf numFmtId="0" fontId="25" fillId="7" borderId="14" xfId="213" applyNumberFormat="1" applyFont="1" applyFill="1" applyBorder="1" applyAlignment="1" applyProtection="1">
      <alignment horizontal="right"/>
      <protection/>
    </xf>
    <xf numFmtId="0" fontId="25" fillId="0" borderId="15" xfId="213" applyNumberFormat="1" applyFont="1" applyFill="1" applyBorder="1" applyAlignment="1" applyProtection="1">
      <alignment horizontal="right"/>
      <protection/>
    </xf>
    <xf numFmtId="0" fontId="25" fillId="7" borderId="50" xfId="213" applyNumberFormat="1" applyFont="1" applyFill="1" applyBorder="1" applyAlignment="1" applyProtection="1">
      <alignment horizontal="right"/>
      <protection/>
    </xf>
    <xf numFmtId="0" fontId="25" fillId="0" borderId="17" xfId="213" applyNumberFormat="1" applyFont="1" applyFill="1" applyBorder="1" applyAlignment="1" applyProtection="1">
      <alignment horizontal="right"/>
      <protection/>
    </xf>
    <xf numFmtId="0" fontId="26" fillId="0" borderId="0" xfId="207" applyFont="1" applyProtection="1">
      <alignment/>
      <protection/>
    </xf>
    <xf numFmtId="180" fontId="26" fillId="0" borderId="0" xfId="213" applyNumberFormat="1" applyFont="1" applyProtection="1">
      <alignment/>
      <protection/>
    </xf>
    <xf numFmtId="0" fontId="26" fillId="0" borderId="0" xfId="213" applyFont="1" applyFill="1" applyBorder="1" applyAlignment="1" applyProtection="1">
      <alignment wrapText="1"/>
      <protection/>
    </xf>
    <xf numFmtId="0" fontId="26" fillId="0" borderId="0" xfId="213" applyFont="1" applyFill="1" applyBorder="1" applyProtection="1">
      <alignment/>
      <protection/>
    </xf>
    <xf numFmtId="0" fontId="26" fillId="0" borderId="0" xfId="213" applyFont="1" applyAlignment="1" applyProtection="1">
      <alignment wrapText="1"/>
      <protection/>
    </xf>
    <xf numFmtId="180" fontId="0" fillId="0" borderId="0" xfId="0" applyNumberFormat="1" applyFont="1" applyFill="1" applyAlignment="1">
      <alignment/>
    </xf>
    <xf numFmtId="1" fontId="20" fillId="0" borderId="12" xfId="0" applyNumberFormat="1" applyFont="1" applyFill="1" applyBorder="1" applyAlignment="1">
      <alignment/>
    </xf>
    <xf numFmtId="0" fontId="0" fillId="34" borderId="11" xfId="216" applyFont="1" applyFill="1" applyBorder="1" applyAlignment="1">
      <alignment horizontal="left" wrapText="1"/>
      <protection/>
    </xf>
    <xf numFmtId="0" fontId="0" fillId="46" borderId="11" xfId="210" applyFont="1" applyFill="1" applyBorder="1" applyAlignment="1">
      <alignment horizontal="center" vertical="top" wrapText="1"/>
      <protection/>
    </xf>
    <xf numFmtId="0" fontId="20" fillId="46" borderId="11" xfId="209" applyFont="1" applyFill="1" applyBorder="1" applyAlignment="1">
      <alignment horizontal="left" vertical="top" wrapText="1"/>
      <protection/>
    </xf>
    <xf numFmtId="0" fontId="0" fillId="46" borderId="11" xfId="0" applyFont="1" applyFill="1" applyBorder="1" applyAlignment="1">
      <alignment vertical="center"/>
    </xf>
    <xf numFmtId="180" fontId="0" fillId="46" borderId="16" xfId="0" applyNumberFormat="1" applyFont="1" applyFill="1" applyBorder="1" applyAlignment="1">
      <alignment horizontal="right"/>
    </xf>
    <xf numFmtId="0" fontId="0" fillId="0" borderId="11" xfId="210" applyFont="1" applyFill="1" applyBorder="1" applyAlignment="1">
      <alignment horizontal="center" vertical="top" wrapText="1"/>
      <protection/>
    </xf>
    <xf numFmtId="0" fontId="0" fillId="0" borderId="11" xfId="0" applyFont="1" applyFill="1" applyBorder="1" applyAlignment="1">
      <alignment vertical="top" wrapText="1"/>
    </xf>
    <xf numFmtId="1" fontId="32" fillId="0" borderId="11" xfId="0" applyNumberFormat="1" applyFont="1" applyFill="1" applyBorder="1" applyAlignment="1">
      <alignment/>
    </xf>
    <xf numFmtId="1" fontId="20" fillId="45" borderId="16" xfId="215" applyNumberFormat="1" applyFont="1" applyFill="1" applyBorder="1">
      <alignment/>
      <protection/>
    </xf>
    <xf numFmtId="0" fontId="32" fillId="0" borderId="11" xfId="0" applyFont="1" applyFill="1" applyBorder="1" applyAlignment="1">
      <alignment/>
    </xf>
    <xf numFmtId="0" fontId="20" fillId="45" borderId="16" xfId="215" applyFont="1" applyFill="1" applyBorder="1">
      <alignment/>
      <protection/>
    </xf>
    <xf numFmtId="1" fontId="63" fillId="0" borderId="11" xfId="0" applyNumberFormat="1" applyFont="1" applyFill="1" applyBorder="1" applyAlignment="1">
      <alignment/>
    </xf>
    <xf numFmtId="1" fontId="64" fillId="40" borderId="11" xfId="0" applyNumberFormat="1" applyFont="1" applyFill="1" applyBorder="1" applyAlignment="1">
      <alignment/>
    </xf>
    <xf numFmtId="1" fontId="30" fillId="40" borderId="11" xfId="0" applyNumberFormat="1" applyFont="1" applyFill="1" applyBorder="1" applyAlignment="1">
      <alignment/>
    </xf>
    <xf numFmtId="0" fontId="63" fillId="0" borderId="11" xfId="0" applyFont="1" applyBorder="1" applyAlignment="1">
      <alignment/>
    </xf>
    <xf numFmtId="0" fontId="0" fillId="0" borderId="11" xfId="0" applyBorder="1" applyAlignment="1">
      <alignment/>
    </xf>
    <xf numFmtId="3" fontId="0" fillId="47" borderId="16" xfId="0" applyNumberFormat="1" applyFill="1" applyBorder="1" applyAlignment="1">
      <alignment wrapText="1"/>
    </xf>
    <xf numFmtId="0" fontId="0" fillId="0" borderId="42" xfId="217" applyFont="1" applyFill="1" applyBorder="1" applyAlignment="1">
      <alignment wrapText="1"/>
      <protection/>
    </xf>
    <xf numFmtId="0" fontId="0" fillId="0" borderId="16" xfId="217" applyFont="1" applyFill="1" applyBorder="1" applyAlignment="1">
      <alignment wrapText="1"/>
      <protection/>
    </xf>
    <xf numFmtId="0" fontId="20" fillId="45" borderId="16" xfId="215" applyFont="1" applyFill="1" applyBorder="1" applyAlignment="1">
      <alignment wrapText="1"/>
      <protection/>
    </xf>
    <xf numFmtId="0" fontId="20" fillId="45" borderId="16" xfId="217" applyFont="1" applyFill="1" applyBorder="1" applyAlignment="1">
      <alignment wrapText="1"/>
      <protection/>
    </xf>
    <xf numFmtId="0" fontId="0" fillId="0" borderId="16" xfId="215" applyFont="1" applyFill="1" applyBorder="1" applyAlignment="1">
      <alignment wrapText="1"/>
      <protection/>
    </xf>
    <xf numFmtId="0" fontId="26" fillId="48" borderId="25" xfId="213" applyNumberFormat="1" applyFont="1" applyFill="1" applyBorder="1" applyAlignment="1" applyProtection="1">
      <alignment horizontal="right"/>
      <protection locked="0"/>
    </xf>
    <xf numFmtId="0" fontId="26" fillId="48" borderId="11" xfId="213" applyNumberFormat="1" applyFont="1" applyFill="1" applyBorder="1" applyAlignment="1" applyProtection="1">
      <alignment horizontal="right"/>
      <protection locked="0"/>
    </xf>
    <xf numFmtId="1" fontId="20" fillId="33" borderId="11" xfId="0" applyNumberFormat="1" applyFont="1" applyFill="1" applyBorder="1" applyAlignment="1">
      <alignment wrapText="1"/>
    </xf>
    <xf numFmtId="1" fontId="20" fillId="0" borderId="11" xfId="0" applyNumberFormat="1" applyFont="1" applyFill="1" applyBorder="1" applyAlignment="1">
      <alignment wrapText="1"/>
    </xf>
    <xf numFmtId="0" fontId="0" fillId="41" borderId="47" xfId="0" applyFont="1" applyFill="1" applyBorder="1" applyAlignment="1">
      <alignment/>
    </xf>
    <xf numFmtId="0" fontId="0" fillId="0" borderId="5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35" borderId="11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wrapText="1"/>
    </xf>
    <xf numFmtId="1" fontId="0" fillId="35" borderId="12" xfId="0" applyNumberFormat="1" applyFont="1" applyFill="1" applyBorder="1" applyAlignment="1">
      <alignment/>
    </xf>
    <xf numFmtId="1" fontId="26" fillId="0" borderId="11" xfId="0" applyNumberFormat="1" applyFont="1" applyBorder="1" applyAlignment="1">
      <alignment horizontal="center" vertical="center" wrapText="1"/>
    </xf>
    <xf numFmtId="180" fontId="0" fillId="0" borderId="16" xfId="0" applyNumberFormat="1" applyFont="1" applyFill="1" applyBorder="1" applyAlignment="1">
      <alignment horizontal="center"/>
    </xf>
    <xf numFmtId="180" fontId="0" fillId="41" borderId="16" xfId="0" applyNumberFormat="1" applyFont="1" applyFill="1" applyBorder="1" applyAlignment="1">
      <alignment horizontal="center"/>
    </xf>
    <xf numFmtId="180" fontId="20" fillId="0" borderId="16" xfId="0" applyNumberFormat="1" applyFont="1" applyFill="1" applyBorder="1" applyAlignment="1">
      <alignment horizontal="center"/>
    </xf>
    <xf numFmtId="0" fontId="0" fillId="0" borderId="14" xfId="0" applyNumberFormat="1" applyBorder="1" applyAlignment="1">
      <alignment/>
    </xf>
    <xf numFmtId="1" fontId="0" fillId="0" borderId="14" xfId="0" applyNumberFormat="1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44" borderId="12" xfId="0" applyFont="1" applyFill="1" applyBorder="1" applyAlignment="1">
      <alignment/>
    </xf>
    <xf numFmtId="0" fontId="65" fillId="0" borderId="0" xfId="214" applyFont="1" applyFill="1">
      <alignment/>
      <protection/>
    </xf>
    <xf numFmtId="0" fontId="65" fillId="0" borderId="0" xfId="214" applyFont="1" applyFill="1" applyAlignment="1">
      <alignment horizontal="center"/>
      <protection/>
    </xf>
    <xf numFmtId="1" fontId="65" fillId="0" borderId="0" xfId="214" applyNumberFormat="1" applyFont="1" applyFill="1" applyAlignment="1">
      <alignment horizontal="center"/>
      <protection/>
    </xf>
    <xf numFmtId="0" fontId="42" fillId="0" borderId="0" xfId="186" applyFont="1">
      <alignment/>
      <protection/>
    </xf>
    <xf numFmtId="0" fontId="43" fillId="0" borderId="0" xfId="186" applyFont="1">
      <alignment/>
      <protection/>
    </xf>
    <xf numFmtId="0" fontId="43" fillId="0" borderId="0" xfId="186" applyFont="1" applyFill="1">
      <alignment/>
      <protection/>
    </xf>
    <xf numFmtId="0" fontId="43" fillId="0" borderId="47" xfId="186" applyFont="1" applyBorder="1" applyAlignment="1">
      <alignment horizontal="center" vertical="center" wrapText="1"/>
      <protection/>
    </xf>
    <xf numFmtId="0" fontId="43" fillId="0" borderId="53" xfId="186" applyFont="1" applyBorder="1" applyAlignment="1">
      <alignment horizontal="center" vertical="center" wrapText="1"/>
      <protection/>
    </xf>
    <xf numFmtId="0" fontId="43" fillId="0" borderId="47" xfId="186" applyFont="1" applyBorder="1" applyAlignment="1">
      <alignment horizontal="center" vertical="center"/>
      <protection/>
    </xf>
    <xf numFmtId="0" fontId="46" fillId="0" borderId="11" xfId="186" applyFont="1" applyBorder="1" applyAlignment="1">
      <alignment horizontal="center" vertical="center" wrapText="1"/>
      <protection/>
    </xf>
    <xf numFmtId="0" fontId="46" fillId="0" borderId="54" xfId="186" applyFont="1" applyBorder="1" applyAlignment="1">
      <alignment horizontal="center" vertical="center" wrapText="1"/>
      <protection/>
    </xf>
    <xf numFmtId="0" fontId="46" fillId="0" borderId="54" xfId="186" applyFont="1" applyBorder="1" applyAlignment="1">
      <alignment horizontal="center"/>
      <protection/>
    </xf>
    <xf numFmtId="0" fontId="46" fillId="0" borderId="55" xfId="186" applyFont="1" applyBorder="1" applyAlignment="1">
      <alignment horizontal="center"/>
      <protection/>
    </xf>
    <xf numFmtId="0" fontId="45" fillId="0" borderId="11" xfId="186" applyFont="1" applyBorder="1" applyAlignment="1">
      <alignment horizontal="center" vertical="center"/>
      <protection/>
    </xf>
    <xf numFmtId="0" fontId="43" fillId="0" borderId="11" xfId="186" applyFont="1" applyBorder="1">
      <alignment/>
      <protection/>
    </xf>
    <xf numFmtId="49" fontId="43" fillId="35" borderId="11" xfId="186" applyNumberFormat="1" applyFont="1" applyFill="1" applyBorder="1" applyAlignment="1">
      <alignment horizontal="center"/>
      <protection/>
    </xf>
    <xf numFmtId="0" fontId="43" fillId="35" borderId="11" xfId="186" applyFont="1" applyFill="1" applyBorder="1">
      <alignment/>
      <protection/>
    </xf>
    <xf numFmtId="0" fontId="66" fillId="35" borderId="11" xfId="186" applyFont="1" applyFill="1" applyBorder="1" applyAlignment="1">
      <alignment horizontal="left" vertical="center"/>
      <protection/>
    </xf>
    <xf numFmtId="0" fontId="43" fillId="35" borderId="11" xfId="186" applyFont="1" applyFill="1" applyBorder="1" applyAlignment="1">
      <alignment wrapText="1"/>
      <protection/>
    </xf>
    <xf numFmtId="0" fontId="45" fillId="35" borderId="11" xfId="186" applyFont="1" applyFill="1" applyBorder="1" applyAlignment="1">
      <alignment horizontal="left" vertical="center"/>
      <protection/>
    </xf>
    <xf numFmtId="2" fontId="45" fillId="35" borderId="11" xfId="186" applyNumberFormat="1" applyFont="1" applyFill="1" applyBorder="1" applyAlignment="1">
      <alignment horizontal="left" vertical="center"/>
      <protection/>
    </xf>
    <xf numFmtId="4" fontId="45" fillId="35" borderId="11" xfId="186" applyNumberFormat="1" applyFont="1" applyFill="1" applyBorder="1" applyAlignment="1">
      <alignment horizontal="left"/>
      <protection/>
    </xf>
    <xf numFmtId="0" fontId="66" fillId="35" borderId="11" xfId="186" applyFont="1" applyFill="1" applyBorder="1" applyAlignment="1">
      <alignment horizontal="left" vertical="justify"/>
      <protection/>
    </xf>
    <xf numFmtId="2" fontId="43" fillId="0" borderId="11" xfId="186" applyNumberFormat="1" applyFont="1" applyBorder="1">
      <alignment/>
      <protection/>
    </xf>
    <xf numFmtId="4" fontId="45" fillId="0" borderId="0" xfId="186" applyNumberFormat="1" applyFont="1">
      <alignment/>
      <protection/>
    </xf>
    <xf numFmtId="4" fontId="67" fillId="0" borderId="0" xfId="186" applyNumberFormat="1" applyFont="1">
      <alignment/>
      <protection/>
    </xf>
    <xf numFmtId="0" fontId="43" fillId="0" borderId="0" xfId="186" applyFont="1" applyAlignment="1">
      <alignment horizontal="center"/>
      <protection/>
    </xf>
    <xf numFmtId="0" fontId="43" fillId="0" borderId="0" xfId="186" applyFont="1" applyAlignment="1">
      <alignment/>
      <protection/>
    </xf>
    <xf numFmtId="0" fontId="43" fillId="0" borderId="53" xfId="186" applyFont="1" applyBorder="1" applyAlignment="1">
      <alignment horizontal="center" vertical="center"/>
      <protection/>
    </xf>
    <xf numFmtId="0" fontId="43" fillId="0" borderId="21" xfId="186" applyFont="1" applyBorder="1">
      <alignment/>
      <protection/>
    </xf>
    <xf numFmtId="0" fontId="43" fillId="0" borderId="56" xfId="186" applyFont="1" applyBorder="1" applyAlignment="1">
      <alignment horizontal="center" vertical="center"/>
      <protection/>
    </xf>
    <xf numFmtId="0" fontId="43" fillId="0" borderId="14" xfId="186" applyFont="1" applyBorder="1" applyAlignment="1">
      <alignment horizontal="center" vertical="center" wrapText="1"/>
      <protection/>
    </xf>
    <xf numFmtId="0" fontId="43" fillId="0" borderId="57" xfId="186" applyFont="1" applyBorder="1" applyAlignment="1">
      <alignment horizontal="center" vertical="center" wrapText="1"/>
      <protection/>
    </xf>
    <xf numFmtId="0" fontId="46" fillId="0" borderId="58" xfId="186" applyFont="1" applyBorder="1" applyAlignment="1">
      <alignment horizontal="center" vertical="center" wrapText="1"/>
      <protection/>
    </xf>
    <xf numFmtId="0" fontId="46" fillId="0" borderId="59" xfId="186" applyFont="1" applyBorder="1" applyAlignment="1">
      <alignment horizontal="center" vertical="center" wrapText="1"/>
      <protection/>
    </xf>
    <xf numFmtId="0" fontId="46" fillId="0" borderId="59" xfId="186" applyFont="1" applyBorder="1" applyAlignment="1">
      <alignment horizontal="center"/>
      <protection/>
    </xf>
    <xf numFmtId="0" fontId="46" fillId="0" borderId="60" xfId="186" applyFont="1" applyBorder="1" applyAlignment="1">
      <alignment horizontal="center"/>
      <protection/>
    </xf>
    <xf numFmtId="0" fontId="2" fillId="0" borderId="29" xfId="186" applyFont="1" applyBorder="1" applyAlignment="1">
      <alignment horizontal="center"/>
      <protection/>
    </xf>
    <xf numFmtId="0" fontId="2" fillId="0" borderId="29" xfId="186" applyFont="1" applyBorder="1" applyAlignment="1">
      <alignment horizontal="left"/>
      <protection/>
    </xf>
    <xf numFmtId="0" fontId="0" fillId="0" borderId="29" xfId="186" applyFont="1" applyBorder="1" applyAlignment="1">
      <alignment wrapText="1"/>
      <protection/>
    </xf>
    <xf numFmtId="0" fontId="0" fillId="0" borderId="29" xfId="186" applyBorder="1">
      <alignment/>
      <protection/>
    </xf>
    <xf numFmtId="0" fontId="45" fillId="35" borderId="29" xfId="186" applyFont="1" applyFill="1" applyBorder="1" applyAlignment="1">
      <alignment horizontal="left" vertical="center"/>
      <protection/>
    </xf>
    <xf numFmtId="2" fontId="45" fillId="35" borderId="29" xfId="186" applyNumberFormat="1" applyFont="1" applyFill="1" applyBorder="1" applyAlignment="1">
      <alignment horizontal="left" vertical="center"/>
      <protection/>
    </xf>
    <xf numFmtId="4" fontId="45" fillId="35" borderId="29" xfId="186" applyNumberFormat="1" applyFont="1" applyFill="1" applyBorder="1" applyAlignment="1">
      <alignment horizontal="left"/>
      <protection/>
    </xf>
    <xf numFmtId="4" fontId="45" fillId="35" borderId="29" xfId="186" applyNumberFormat="1" applyFont="1" applyFill="1" applyBorder="1" applyAlignment="1">
      <alignment horizontal="center" vertical="center"/>
      <protection/>
    </xf>
    <xf numFmtId="0" fontId="43" fillId="0" borderId="11" xfId="186" applyFont="1" applyBorder="1" applyAlignment="1">
      <alignment horizontal="center"/>
      <protection/>
    </xf>
    <xf numFmtId="0" fontId="0" fillId="0" borderId="11" xfId="186" applyBorder="1" applyAlignment="1">
      <alignment horizontal="left" vertical="center" wrapText="1"/>
      <protection/>
    </xf>
    <xf numFmtId="0" fontId="2" fillId="0" borderId="11" xfId="186" applyFont="1" applyBorder="1">
      <alignment/>
      <protection/>
    </xf>
    <xf numFmtId="4" fontId="45" fillId="35" borderId="11" xfId="186" applyNumberFormat="1" applyFont="1" applyFill="1" applyBorder="1" applyAlignment="1">
      <alignment horizontal="left" vertical="center"/>
      <protection/>
    </xf>
    <xf numFmtId="4" fontId="45" fillId="35" borderId="11" xfId="186" applyNumberFormat="1" applyFont="1" applyFill="1" applyBorder="1" applyAlignment="1">
      <alignment horizontal="center" vertical="center"/>
      <protection/>
    </xf>
    <xf numFmtId="0" fontId="0" fillId="0" borderId="0" xfId="186">
      <alignment/>
      <protection/>
    </xf>
    <xf numFmtId="0" fontId="43" fillId="0" borderId="29" xfId="186" applyFont="1" applyBorder="1">
      <alignment/>
      <protection/>
    </xf>
    <xf numFmtId="0" fontId="0" fillId="0" borderId="11" xfId="186" applyFont="1" applyBorder="1" applyAlignment="1">
      <alignment horizontal="left" vertical="center" wrapText="1"/>
      <protection/>
    </xf>
    <xf numFmtId="0" fontId="0" fillId="0" borderId="11" xfId="186" applyBorder="1">
      <alignment/>
      <protection/>
    </xf>
    <xf numFmtId="0" fontId="0" fillId="0" borderId="11" xfId="186" applyFont="1" applyBorder="1" applyAlignment="1">
      <alignment wrapText="1"/>
      <protection/>
    </xf>
    <xf numFmtId="0" fontId="0" fillId="0" borderId="11" xfId="186" applyBorder="1" applyAlignment="1">
      <alignment wrapText="1"/>
      <protection/>
    </xf>
    <xf numFmtId="0" fontId="0" fillId="0" borderId="11" xfId="186" applyFont="1" applyBorder="1">
      <alignment/>
      <protection/>
    </xf>
    <xf numFmtId="0" fontId="43" fillId="0" borderId="11" xfId="186" applyFont="1" applyBorder="1" applyAlignment="1">
      <alignment horizontal="center" vertical="center"/>
      <protection/>
    </xf>
    <xf numFmtId="0" fontId="43" fillId="0" borderId="11" xfId="186" applyFont="1" applyBorder="1" applyAlignment="1">
      <alignment horizontal="left" vertical="center"/>
      <protection/>
    </xf>
    <xf numFmtId="0" fontId="43" fillId="0" borderId="11" xfId="186" applyFont="1" applyBorder="1" applyAlignment="1">
      <alignment wrapText="1"/>
      <protection/>
    </xf>
    <xf numFmtId="0" fontId="43" fillId="0" borderId="25" xfId="186" applyFont="1" applyBorder="1">
      <alignment/>
      <protection/>
    </xf>
    <xf numFmtId="0" fontId="43" fillId="35" borderId="11" xfId="186" applyFont="1" applyFill="1" applyBorder="1" applyAlignment="1">
      <alignment horizontal="left"/>
      <protection/>
    </xf>
    <xf numFmtId="1" fontId="43" fillId="35" borderId="11" xfId="186" applyNumberFormat="1" applyFont="1" applyFill="1" applyBorder="1" applyAlignment="1">
      <alignment horizontal="left"/>
      <protection/>
    </xf>
    <xf numFmtId="4" fontId="43" fillId="35" borderId="11" xfId="186" applyNumberFormat="1" applyFont="1" applyFill="1" applyBorder="1" applyAlignment="1">
      <alignment horizontal="left"/>
      <protection/>
    </xf>
    <xf numFmtId="180" fontId="43" fillId="35" borderId="11" xfId="186" applyNumberFormat="1" applyFont="1" applyFill="1" applyBorder="1" applyAlignment="1">
      <alignment horizontal="left"/>
      <protection/>
    </xf>
    <xf numFmtId="4" fontId="45" fillId="35" borderId="11" xfId="186" applyNumberFormat="1" applyFont="1" applyFill="1" applyBorder="1" applyAlignment="1">
      <alignment horizontal="center" vertical="center" wrapText="1"/>
      <protection/>
    </xf>
    <xf numFmtId="4" fontId="45" fillId="35" borderId="11" xfId="186" applyNumberFormat="1" applyFont="1" applyFill="1" applyBorder="1" applyAlignment="1">
      <alignment horizontal="left" vertical="center" wrapText="1"/>
      <protection/>
    </xf>
    <xf numFmtId="2" fontId="43" fillId="35" borderId="11" xfId="186" applyNumberFormat="1" applyFont="1" applyFill="1" applyBorder="1" applyAlignment="1">
      <alignment horizontal="left"/>
      <protection/>
    </xf>
    <xf numFmtId="0" fontId="45" fillId="44" borderId="11" xfId="186" applyFont="1" applyFill="1" applyBorder="1" applyAlignment="1">
      <alignment horizontal="left" vertical="center"/>
      <protection/>
    </xf>
    <xf numFmtId="49" fontId="43" fillId="35" borderId="25" xfId="186" applyNumberFormat="1" applyFont="1" applyFill="1" applyBorder="1" applyAlignment="1">
      <alignment horizontal="center"/>
      <protection/>
    </xf>
    <xf numFmtId="0" fontId="46" fillId="35" borderId="47" xfId="186" applyFont="1" applyFill="1" applyBorder="1" applyAlignment="1">
      <alignment horizontal="left"/>
      <protection/>
    </xf>
    <xf numFmtId="49" fontId="43" fillId="35" borderId="0" xfId="186" applyNumberFormat="1" applyFont="1" applyFill="1" applyAlignment="1">
      <alignment horizontal="center"/>
      <protection/>
    </xf>
    <xf numFmtId="0" fontId="43" fillId="35" borderId="25" xfId="186" applyFont="1" applyFill="1" applyBorder="1" applyAlignment="1">
      <alignment horizontal="left"/>
      <protection/>
    </xf>
    <xf numFmtId="0" fontId="45" fillId="44" borderId="0" xfId="186" applyFont="1" applyFill="1" applyAlignment="1">
      <alignment horizontal="left" vertical="center"/>
      <protection/>
    </xf>
    <xf numFmtId="0" fontId="45" fillId="35" borderId="0" xfId="186" applyFont="1" applyFill="1" applyAlignment="1">
      <alignment horizontal="left" vertical="center"/>
      <protection/>
    </xf>
    <xf numFmtId="0" fontId="43" fillId="35" borderId="0" xfId="186" applyFont="1" applyFill="1" applyAlignment="1">
      <alignment wrapText="1"/>
      <protection/>
    </xf>
    <xf numFmtId="0" fontId="45" fillId="44" borderId="0" xfId="186" applyFont="1" applyFill="1" applyAlignment="1">
      <alignment horizontal="left"/>
      <protection/>
    </xf>
    <xf numFmtId="0" fontId="45" fillId="35" borderId="0" xfId="186" applyFont="1" applyFill="1" applyAlignment="1">
      <alignment horizontal="left"/>
      <protection/>
    </xf>
    <xf numFmtId="0" fontId="45" fillId="44" borderId="11" xfId="186" applyFont="1" applyFill="1" applyBorder="1" applyAlignment="1">
      <alignment horizontal="left"/>
      <protection/>
    </xf>
    <xf numFmtId="0" fontId="45" fillId="35" borderId="11" xfId="186" applyFont="1" applyFill="1" applyBorder="1" applyAlignment="1">
      <alignment horizontal="left"/>
      <protection/>
    </xf>
    <xf numFmtId="0" fontId="67" fillId="44" borderId="11" xfId="186" applyFont="1" applyFill="1" applyBorder="1" applyAlignment="1">
      <alignment horizontal="left"/>
      <protection/>
    </xf>
    <xf numFmtId="0" fontId="67" fillId="35" borderId="11" xfId="186" applyFont="1" applyFill="1" applyBorder="1" applyAlignment="1">
      <alignment horizontal="left"/>
      <protection/>
    </xf>
    <xf numFmtId="2" fontId="45" fillId="44" borderId="11" xfId="186" applyNumberFormat="1" applyFont="1" applyFill="1" applyBorder="1" applyAlignment="1">
      <alignment horizontal="left" vertical="center"/>
      <protection/>
    </xf>
    <xf numFmtId="0" fontId="0" fillId="0" borderId="0" xfId="186" applyFont="1">
      <alignment/>
      <protection/>
    </xf>
    <xf numFmtId="0" fontId="0" fillId="35" borderId="0" xfId="186" applyFont="1" applyFill="1">
      <alignment/>
      <protection/>
    </xf>
    <xf numFmtId="0" fontId="31" fillId="0" borderId="11" xfId="186" applyFont="1" applyBorder="1">
      <alignment/>
      <protection/>
    </xf>
    <xf numFmtId="0" fontId="45" fillId="44" borderId="11" xfId="186" applyFont="1" applyFill="1" applyBorder="1" applyAlignment="1">
      <alignment horizontal="left" vertical="top"/>
      <protection/>
    </xf>
    <xf numFmtId="0" fontId="45" fillId="35" borderId="11" xfId="186" applyFont="1" applyFill="1" applyBorder="1" applyAlignment="1">
      <alignment horizontal="left" vertical="top"/>
      <protection/>
    </xf>
    <xf numFmtId="49" fontId="47" fillId="35" borderId="11" xfId="186" applyNumberFormat="1" applyFont="1" applyFill="1" applyBorder="1" applyAlignment="1">
      <alignment horizontal="center"/>
      <protection/>
    </xf>
    <xf numFmtId="0" fontId="0" fillId="0" borderId="11" xfId="186" applyFont="1" applyBorder="1" applyAlignment="1">
      <alignment/>
      <protection/>
    </xf>
    <xf numFmtId="0" fontId="66" fillId="0" borderId="11" xfId="186" applyFont="1" applyBorder="1" applyAlignment="1">
      <alignment horizontal="left" vertical="center" wrapText="1"/>
      <protection/>
    </xf>
    <xf numFmtId="0" fontId="0" fillId="0" borderId="11" xfId="186" applyFont="1" applyBorder="1" applyAlignment="1">
      <alignment horizontal="center" vertical="center" wrapText="1"/>
      <protection/>
    </xf>
    <xf numFmtId="0" fontId="2" fillId="0" borderId="11" xfId="192" applyFont="1" applyFill="1" applyBorder="1" applyAlignment="1">
      <alignment horizontal="left" vertical="center" wrapText="1"/>
      <protection/>
    </xf>
    <xf numFmtId="0" fontId="66" fillId="35" borderId="11" xfId="186" applyFont="1" applyFill="1" applyBorder="1" applyAlignment="1">
      <alignment horizontal="left" vertical="center" wrapText="1"/>
      <protection/>
    </xf>
    <xf numFmtId="0" fontId="43" fillId="44" borderId="11" xfId="186" applyFont="1" applyFill="1" applyBorder="1">
      <alignment/>
      <protection/>
    </xf>
    <xf numFmtId="0" fontId="26" fillId="35" borderId="0" xfId="186" applyFont="1" applyFill="1" applyAlignment="1">
      <alignment horizontal="center"/>
      <protection/>
    </xf>
    <xf numFmtId="0" fontId="43" fillId="35" borderId="47" xfId="186" applyFont="1" applyFill="1" applyBorder="1">
      <alignment/>
      <protection/>
    </xf>
    <xf numFmtId="0" fontId="68" fillId="35" borderId="47" xfId="186" applyFont="1" applyFill="1" applyBorder="1" applyAlignment="1">
      <alignment wrapText="1"/>
      <protection/>
    </xf>
    <xf numFmtId="0" fontId="2" fillId="35" borderId="47" xfId="186" applyFont="1" applyFill="1" applyBorder="1" applyAlignment="1">
      <alignment wrapText="1"/>
      <protection/>
    </xf>
    <xf numFmtId="0" fontId="2" fillId="35" borderId="0" xfId="186" applyFont="1" applyFill="1" applyAlignment="1">
      <alignment wrapText="1"/>
      <protection/>
    </xf>
    <xf numFmtId="0" fontId="45" fillId="44" borderId="47" xfId="186" applyFont="1" applyFill="1" applyBorder="1" applyAlignment="1">
      <alignment horizontal="left" vertical="center"/>
      <protection/>
    </xf>
    <xf numFmtId="0" fontId="47" fillId="35" borderId="11" xfId="186" applyFont="1" applyFill="1" applyBorder="1" applyAlignment="1">
      <alignment horizontal="center"/>
      <protection/>
    </xf>
    <xf numFmtId="0" fontId="43" fillId="35" borderId="0" xfId="186" applyFont="1" applyFill="1" applyAlignment="1">
      <alignment/>
      <protection/>
    </xf>
    <xf numFmtId="0" fontId="43" fillId="35" borderId="11" xfId="186" applyFont="1" applyFill="1" applyBorder="1" applyAlignment="1">
      <alignment/>
      <protection/>
    </xf>
    <xf numFmtId="0" fontId="0" fillId="35" borderId="11" xfId="186" applyFont="1" applyFill="1" applyBorder="1" applyAlignment="1">
      <alignment vertical="center"/>
      <protection/>
    </xf>
    <xf numFmtId="49" fontId="43" fillId="0" borderId="0" xfId="186" applyNumberFormat="1" applyFont="1">
      <alignment/>
      <protection/>
    </xf>
    <xf numFmtId="0" fontId="42" fillId="0" borderId="0" xfId="186" applyFont="1" applyBorder="1">
      <alignment/>
      <protection/>
    </xf>
    <xf numFmtId="0" fontId="46" fillId="0" borderId="0" xfId="186" applyFont="1">
      <alignment/>
      <protection/>
    </xf>
    <xf numFmtId="0" fontId="42" fillId="0" borderId="21" xfId="186" applyFont="1" applyBorder="1" applyAlignment="1">
      <alignment horizontal="right"/>
      <protection/>
    </xf>
    <xf numFmtId="0" fontId="20" fillId="0" borderId="11" xfId="186" applyFont="1" applyBorder="1" applyAlignment="1">
      <alignment horizontal="center" vertical="center" wrapText="1"/>
      <protection/>
    </xf>
    <xf numFmtId="4" fontId="46" fillId="0" borderId="0" xfId="186" applyNumberFormat="1" applyFont="1">
      <alignment/>
      <protection/>
    </xf>
    <xf numFmtId="0" fontId="20" fillId="0" borderId="27" xfId="186" applyFont="1" applyBorder="1" applyAlignment="1">
      <alignment horizontal="center" vertical="center" wrapText="1"/>
      <protection/>
    </xf>
    <xf numFmtId="0" fontId="46" fillId="0" borderId="30" xfId="186" applyFont="1" applyBorder="1" applyAlignment="1">
      <alignment horizontal="center" vertical="center" wrapText="1"/>
      <protection/>
    </xf>
    <xf numFmtId="0" fontId="46" fillId="0" borderId="11" xfId="186" applyFont="1" applyBorder="1" applyAlignment="1">
      <alignment horizontal="center"/>
      <protection/>
    </xf>
    <xf numFmtId="0" fontId="46" fillId="0" borderId="61" xfId="186" applyFont="1" applyBorder="1" applyAlignment="1">
      <alignment horizontal="center"/>
      <protection/>
    </xf>
    <xf numFmtId="0" fontId="46" fillId="0" borderId="62" xfId="186" applyFont="1" applyBorder="1" applyAlignment="1">
      <alignment horizontal="center"/>
      <protection/>
    </xf>
    <xf numFmtId="0" fontId="20" fillId="0" borderId="11" xfId="186" applyFont="1" applyBorder="1" applyAlignment="1">
      <alignment horizontal="left" vertical="justify" indent="1"/>
      <protection/>
    </xf>
    <xf numFmtId="4" fontId="44" fillId="0" borderId="0" xfId="186" applyNumberFormat="1" applyFont="1" applyAlignment="1">
      <alignment horizontal="center" vertical="center"/>
      <protection/>
    </xf>
    <xf numFmtId="4" fontId="44" fillId="35" borderId="36" xfId="186" applyNumberFormat="1" applyFont="1" applyFill="1" applyBorder="1" applyAlignment="1">
      <alignment horizontal="center" vertical="center"/>
      <protection/>
    </xf>
    <xf numFmtId="0" fontId="20" fillId="0" borderId="11" xfId="186" applyFont="1" applyBorder="1" applyAlignment="1">
      <alignment horizontal="left" vertical="justify" wrapText="1" indent="1"/>
      <protection/>
    </xf>
    <xf numFmtId="4" fontId="49" fillId="0" borderId="11" xfId="186" applyNumberFormat="1" applyFont="1" applyBorder="1" applyAlignment="1">
      <alignment horizontal="center" vertical="center"/>
      <protection/>
    </xf>
    <xf numFmtId="4" fontId="48" fillId="0" borderId="0" xfId="186" applyNumberFormat="1" applyFont="1">
      <alignment/>
      <protection/>
    </xf>
    <xf numFmtId="0" fontId="20" fillId="0" borderId="11" xfId="186" applyFont="1" applyBorder="1" applyAlignment="1">
      <alignment horizontal="left" vertical="center" indent="1"/>
      <protection/>
    </xf>
    <xf numFmtId="4" fontId="44" fillId="35" borderId="11" xfId="186" applyNumberFormat="1" applyFont="1" applyFill="1" applyBorder="1" applyAlignment="1">
      <alignment horizontal="center" vertical="center"/>
      <protection/>
    </xf>
    <xf numFmtId="0" fontId="20" fillId="0" borderId="11" xfId="186" applyFont="1" applyBorder="1" applyAlignment="1">
      <alignment horizontal="left" vertical="center" wrapText="1" indent="1"/>
      <protection/>
    </xf>
    <xf numFmtId="0" fontId="44" fillId="0" borderId="0" xfId="186" applyFont="1" applyBorder="1">
      <alignment/>
      <protection/>
    </xf>
    <xf numFmtId="4" fontId="44" fillId="0" borderId="16" xfId="186" applyNumberFormat="1" applyFont="1" applyBorder="1">
      <alignment/>
      <protection/>
    </xf>
    <xf numFmtId="2" fontId="46" fillId="0" borderId="0" xfId="186" applyNumberFormat="1" applyFont="1">
      <alignment/>
      <protection/>
    </xf>
    <xf numFmtId="0" fontId="46" fillId="0" borderId="20" xfId="186" applyFont="1" applyBorder="1">
      <alignment/>
      <protection/>
    </xf>
    <xf numFmtId="0" fontId="46" fillId="0" borderId="11" xfId="186" applyFont="1" applyBorder="1" applyAlignment="1">
      <alignment horizontal="left" wrapText="1"/>
      <protection/>
    </xf>
    <xf numFmtId="0" fontId="46" fillId="0" borderId="11" xfId="186" applyFont="1" applyBorder="1">
      <alignment/>
      <protection/>
    </xf>
    <xf numFmtId="4" fontId="46" fillId="0" borderId="16" xfId="186" applyNumberFormat="1" applyFont="1" applyBorder="1">
      <alignment/>
      <protection/>
    </xf>
    <xf numFmtId="0" fontId="48" fillId="0" borderId="20" xfId="186" applyFont="1" applyBorder="1" applyAlignment="1">
      <alignment vertical="center"/>
      <protection/>
    </xf>
    <xf numFmtId="0" fontId="46" fillId="0" borderId="11" xfId="186" applyFont="1" applyFill="1" applyBorder="1">
      <alignment/>
      <protection/>
    </xf>
    <xf numFmtId="4" fontId="46" fillId="34" borderId="16" xfId="186" applyNumberFormat="1" applyFont="1" applyFill="1" applyBorder="1">
      <alignment/>
      <protection/>
    </xf>
    <xf numFmtId="0" fontId="43" fillId="0" borderId="20" xfId="186" applyFont="1" applyBorder="1">
      <alignment/>
      <protection/>
    </xf>
    <xf numFmtId="0" fontId="42" fillId="0" borderId="11" xfId="186" applyFont="1" applyBorder="1">
      <alignment/>
      <protection/>
    </xf>
    <xf numFmtId="4" fontId="42" fillId="0" borderId="16" xfId="186" applyNumberFormat="1" applyFont="1" applyBorder="1">
      <alignment/>
      <protection/>
    </xf>
    <xf numFmtId="0" fontId="42" fillId="0" borderId="20" xfId="186" applyFont="1" applyBorder="1">
      <alignment/>
      <protection/>
    </xf>
    <xf numFmtId="2" fontId="42" fillId="0" borderId="0" xfId="186" applyNumberFormat="1" applyFont="1">
      <alignment/>
      <protection/>
    </xf>
    <xf numFmtId="0" fontId="42" fillId="0" borderId="23" xfId="186" applyFont="1" applyBorder="1">
      <alignment/>
      <protection/>
    </xf>
    <xf numFmtId="0" fontId="46" fillId="0" borderId="14" xfId="186" applyFont="1" applyBorder="1" applyAlignment="1">
      <alignment horizontal="left" wrapText="1"/>
      <protection/>
    </xf>
    <xf numFmtId="0" fontId="42" fillId="0" borderId="14" xfId="186" applyFont="1" applyBorder="1">
      <alignment/>
      <protection/>
    </xf>
    <xf numFmtId="4" fontId="42" fillId="0" borderId="17" xfId="186" applyNumberFormat="1" applyFont="1" applyBorder="1">
      <alignment/>
      <protection/>
    </xf>
    <xf numFmtId="4" fontId="50" fillId="0" borderId="59" xfId="186" applyNumberFormat="1" applyFont="1" applyBorder="1" applyAlignment="1">
      <alignment vertical="center"/>
      <protection/>
    </xf>
    <xf numFmtId="4" fontId="50" fillId="0" borderId="60" xfId="186" applyNumberFormat="1" applyFont="1" applyBorder="1">
      <alignment/>
      <protection/>
    </xf>
    <xf numFmtId="0" fontId="48" fillId="0" borderId="0" xfId="186" applyFont="1">
      <alignment/>
      <protection/>
    </xf>
    <xf numFmtId="0" fontId="38" fillId="0" borderId="0" xfId="0" applyFont="1" applyAlignment="1">
      <alignment horizontal="center"/>
    </xf>
    <xf numFmtId="0" fontId="20" fillId="34" borderId="0" xfId="0" applyFont="1" applyFill="1" applyAlignment="1">
      <alignment horizontal="center"/>
    </xf>
    <xf numFmtId="0" fontId="38" fillId="34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8" fillId="33" borderId="0" xfId="0" applyFont="1" applyFill="1" applyAlignment="1">
      <alignment horizontal="center"/>
    </xf>
    <xf numFmtId="0" fontId="20" fillId="0" borderId="0" xfId="0" applyFont="1" applyBorder="1" applyAlignment="1">
      <alignment horizontal="left" vertical="top" wrapText="1"/>
    </xf>
    <xf numFmtId="0" fontId="20" fillId="0" borderId="0" xfId="208" applyFont="1" applyFill="1" applyBorder="1" applyAlignment="1" applyProtection="1">
      <alignment horizontal="left" vertical="top" wrapText="1"/>
      <protection/>
    </xf>
    <xf numFmtId="0" fontId="20" fillId="0" borderId="0" xfId="187" applyFont="1" applyFill="1" applyBorder="1" applyAlignment="1" applyProtection="1">
      <alignment horizontal="left" vertical="top" wrapText="1"/>
      <protection/>
    </xf>
    <xf numFmtId="0" fontId="20" fillId="0" borderId="0" xfId="208" applyFont="1" applyAlignment="1" applyProtection="1">
      <alignment horizontal="left" wrapText="1"/>
      <protection/>
    </xf>
    <xf numFmtId="0" fontId="31" fillId="33" borderId="11" xfId="213" applyFont="1" applyFill="1" applyBorder="1" applyAlignment="1" applyProtection="1">
      <alignment horizontal="center" vertical="center"/>
      <protection/>
    </xf>
    <xf numFmtId="0" fontId="31" fillId="39" borderId="11" xfId="213" applyFont="1" applyFill="1" applyBorder="1" applyAlignment="1" applyProtection="1">
      <alignment horizontal="center" vertical="center"/>
      <protection/>
    </xf>
    <xf numFmtId="0" fontId="2" fillId="33" borderId="11" xfId="213" applyFont="1" applyFill="1" applyBorder="1" applyAlignment="1" applyProtection="1">
      <alignment horizontal="center" vertical="center" wrapText="1"/>
      <protection/>
    </xf>
    <xf numFmtId="0" fontId="2" fillId="33" borderId="12" xfId="213" applyFont="1" applyFill="1" applyBorder="1" applyAlignment="1" applyProtection="1">
      <alignment horizontal="center" vertical="center" wrapText="1"/>
      <protection/>
    </xf>
    <xf numFmtId="0" fontId="2" fillId="39" borderId="11" xfId="213" applyFont="1" applyFill="1" applyBorder="1" applyAlignment="1" applyProtection="1">
      <alignment horizontal="center" vertical="center" wrapText="1"/>
      <protection/>
    </xf>
    <xf numFmtId="0" fontId="2" fillId="39" borderId="12" xfId="213" applyFont="1" applyFill="1" applyBorder="1" applyAlignment="1" applyProtection="1">
      <alignment horizontal="center" vertical="center" wrapText="1"/>
      <protection/>
    </xf>
    <xf numFmtId="0" fontId="0" fillId="33" borderId="29" xfId="213" applyFont="1" applyFill="1" applyBorder="1" applyAlignment="1" applyProtection="1">
      <alignment horizontal="center" vertical="center"/>
      <protection/>
    </xf>
    <xf numFmtId="0" fontId="0" fillId="38" borderId="25" xfId="213" applyFont="1" applyFill="1" applyBorder="1" applyAlignment="1" applyProtection="1">
      <alignment horizontal="center" vertical="center"/>
      <protection/>
    </xf>
    <xf numFmtId="0" fontId="0" fillId="38" borderId="11" xfId="213" applyFont="1" applyFill="1" applyBorder="1" applyAlignment="1" applyProtection="1">
      <alignment horizontal="center" vertical="center"/>
      <protection/>
    </xf>
    <xf numFmtId="0" fontId="2" fillId="38" borderId="11" xfId="213" applyFont="1" applyFill="1" applyBorder="1" applyAlignment="1" applyProtection="1">
      <alignment horizontal="center" vertical="center" wrapText="1"/>
      <protection/>
    </xf>
    <xf numFmtId="0" fontId="31" fillId="39" borderId="11" xfId="213" applyFont="1" applyFill="1" applyBorder="1" applyAlignment="1" applyProtection="1">
      <alignment horizontal="center" vertical="center" wrapText="1"/>
      <protection/>
    </xf>
    <xf numFmtId="0" fontId="20" fillId="0" borderId="0" xfId="213" applyFont="1" applyAlignment="1" applyProtection="1">
      <alignment horizontal="left"/>
      <protection/>
    </xf>
    <xf numFmtId="0" fontId="26" fillId="0" borderId="45" xfId="213" applyFont="1" applyBorder="1" applyAlignment="1" applyProtection="1">
      <alignment horizontal="center" vertical="center" wrapText="1"/>
      <protection/>
    </xf>
    <xf numFmtId="0" fontId="31" fillId="39" borderId="11" xfId="213" applyFont="1" applyFill="1" applyBorder="1" applyAlignment="1" applyProtection="1">
      <alignment vertical="center" wrapText="1"/>
      <protection/>
    </xf>
    <xf numFmtId="0" fontId="31" fillId="33" borderId="11" xfId="213" applyFont="1" applyFill="1" applyBorder="1" applyAlignment="1" applyProtection="1">
      <alignment vertical="center" wrapText="1"/>
      <protection/>
    </xf>
    <xf numFmtId="0" fontId="31" fillId="39" borderId="11" xfId="213" applyNumberFormat="1" applyFont="1" applyFill="1" applyBorder="1" applyAlignment="1" applyProtection="1">
      <alignment horizontal="center" vertical="center" textRotation="90" wrapText="1"/>
      <protection/>
    </xf>
    <xf numFmtId="0" fontId="31" fillId="39" borderId="11" xfId="213" applyFont="1" applyFill="1" applyBorder="1" applyAlignment="1" applyProtection="1">
      <alignment horizontal="center" vertical="center" textRotation="90" wrapText="1"/>
      <protection/>
    </xf>
    <xf numFmtId="0" fontId="31" fillId="39" borderId="11" xfId="213" applyFont="1" applyFill="1" applyBorder="1" applyAlignment="1" applyProtection="1">
      <alignment horizontal="left" vertical="center" wrapText="1"/>
      <protection/>
    </xf>
    <xf numFmtId="0" fontId="31" fillId="39" borderId="11" xfId="213" applyFont="1" applyFill="1" applyBorder="1" applyAlignment="1" applyProtection="1">
      <alignment horizontal="left" vertical="center"/>
      <protection/>
    </xf>
    <xf numFmtId="0" fontId="31" fillId="39" borderId="25" xfId="213" applyFont="1" applyFill="1" applyBorder="1" applyAlignment="1" applyProtection="1">
      <alignment horizontal="center" vertical="center" wrapText="1"/>
      <protection/>
    </xf>
    <xf numFmtId="0" fontId="30" fillId="0" borderId="12" xfId="213" applyFont="1" applyFill="1" applyBorder="1" applyAlignment="1" applyProtection="1">
      <alignment horizontal="center" vertical="center" wrapText="1"/>
      <protection/>
    </xf>
    <xf numFmtId="0" fontId="30" fillId="0" borderId="63" xfId="213" applyFont="1" applyFill="1" applyBorder="1" applyAlignment="1" applyProtection="1">
      <alignment horizontal="center" vertical="center" wrapText="1"/>
      <protection/>
    </xf>
    <xf numFmtId="0" fontId="30" fillId="0" borderId="25" xfId="213" applyFont="1" applyFill="1" applyBorder="1" applyAlignment="1" applyProtection="1">
      <alignment horizontal="center" vertical="center" wrapText="1"/>
      <protection/>
    </xf>
    <xf numFmtId="0" fontId="31" fillId="39" borderId="11" xfId="213" applyFont="1" applyFill="1" applyBorder="1" applyAlignment="1" applyProtection="1">
      <alignment horizontal="left" vertical="center"/>
      <protection locked="0"/>
    </xf>
    <xf numFmtId="0" fontId="31" fillId="38" borderId="11" xfId="213" applyFont="1" applyFill="1" applyBorder="1" applyAlignment="1" applyProtection="1">
      <alignment horizontal="center" vertical="center" wrapText="1"/>
      <protection locked="0"/>
    </xf>
    <xf numFmtId="0" fontId="2" fillId="39" borderId="11" xfId="187" applyFont="1" applyFill="1" applyBorder="1" applyAlignment="1" applyProtection="1">
      <alignment horizontal="center" vertical="center" wrapText="1"/>
      <protection/>
    </xf>
    <xf numFmtId="0" fontId="0" fillId="33" borderId="11" xfId="187" applyFont="1" applyFill="1" applyBorder="1" applyAlignment="1" applyProtection="1">
      <alignment horizontal="center" vertical="center" wrapText="1"/>
      <protection/>
    </xf>
    <xf numFmtId="0" fontId="0" fillId="39" borderId="11" xfId="187" applyFont="1" applyFill="1" applyBorder="1" applyAlignment="1" applyProtection="1">
      <alignment horizontal="center" vertical="center" wrapText="1"/>
      <protection/>
    </xf>
    <xf numFmtId="0" fontId="2" fillId="33" borderId="11" xfId="213" applyFont="1" applyFill="1" applyBorder="1" applyAlignment="1" applyProtection="1">
      <alignment horizontal="center" vertical="center"/>
      <protection/>
    </xf>
    <xf numFmtId="0" fontId="2" fillId="33" borderId="12" xfId="213" applyFont="1" applyFill="1" applyBorder="1" applyAlignment="1" applyProtection="1">
      <alignment horizontal="center" vertical="center"/>
      <protection/>
    </xf>
    <xf numFmtId="0" fontId="2" fillId="33" borderId="29" xfId="213" applyFont="1" applyFill="1" applyBorder="1" applyAlignment="1" applyProtection="1">
      <alignment horizontal="center" vertical="center"/>
      <protection/>
    </xf>
    <xf numFmtId="0" fontId="2" fillId="38" borderId="25" xfId="213" applyFont="1" applyFill="1" applyBorder="1" applyAlignment="1" applyProtection="1">
      <alignment horizontal="center" vertical="center"/>
      <protection/>
    </xf>
    <xf numFmtId="0" fontId="2" fillId="38" borderId="11" xfId="213" applyFont="1" applyFill="1" applyBorder="1" applyAlignment="1" applyProtection="1">
      <alignment horizontal="center" vertical="center"/>
      <protection/>
    </xf>
    <xf numFmtId="0" fontId="2" fillId="39" borderId="11" xfId="187" applyFont="1" applyFill="1" applyBorder="1" applyAlignment="1" applyProtection="1">
      <alignment horizontal="center" vertical="center"/>
      <protection/>
    </xf>
    <xf numFmtId="0" fontId="2" fillId="39" borderId="12" xfId="187" applyFont="1" applyFill="1" applyBorder="1" applyAlignment="1" applyProtection="1">
      <alignment horizontal="center" vertical="center"/>
      <protection/>
    </xf>
    <xf numFmtId="0" fontId="2" fillId="39" borderId="25" xfId="187" applyFont="1" applyFill="1" applyBorder="1" applyAlignment="1" applyProtection="1">
      <alignment horizontal="center" vertical="center"/>
      <protection/>
    </xf>
    <xf numFmtId="0" fontId="0" fillId="0" borderId="0" xfId="187" applyFont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9" borderId="11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33" borderId="29" xfId="0" applyFont="1" applyFill="1" applyBorder="1" applyAlignment="1" applyProtection="1">
      <alignment horizontal="center" vertical="center" wrapText="1"/>
      <protection/>
    </xf>
    <xf numFmtId="0" fontId="0" fillId="39" borderId="25" xfId="0" applyFont="1" applyFill="1" applyBorder="1" applyAlignment="1" applyProtection="1">
      <alignment horizontal="center" vertical="center" wrapText="1"/>
      <protection/>
    </xf>
    <xf numFmtId="0" fontId="0" fillId="39" borderId="12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left" wrapText="1"/>
      <protection/>
    </xf>
    <xf numFmtId="0" fontId="26" fillId="0" borderId="47" xfId="0" applyFont="1" applyBorder="1" applyAlignment="1" applyProtection="1">
      <alignment horizontal="left" wrapText="1"/>
      <protection/>
    </xf>
    <xf numFmtId="0" fontId="26" fillId="0" borderId="0" xfId="0" applyFont="1" applyAlignment="1" applyProtection="1">
      <alignment horizontal="center"/>
      <protection/>
    </xf>
    <xf numFmtId="0" fontId="25" fillId="0" borderId="0" xfId="213" applyFont="1" applyBorder="1" applyAlignment="1" applyProtection="1">
      <alignment horizontal="left"/>
      <protection/>
    </xf>
    <xf numFmtId="0" fontId="26" fillId="39" borderId="22" xfId="0" applyFont="1" applyFill="1" applyBorder="1" applyAlignment="1" applyProtection="1">
      <alignment horizontal="center" vertical="center" wrapText="1"/>
      <protection/>
    </xf>
    <xf numFmtId="0" fontId="26" fillId="39" borderId="20" xfId="0" applyFont="1" applyFill="1" applyBorder="1" applyAlignment="1" applyProtection="1">
      <alignment horizontal="center" vertical="center" wrapText="1"/>
      <protection/>
    </xf>
    <xf numFmtId="0" fontId="26" fillId="39" borderId="18" xfId="213" applyFont="1" applyFill="1" applyBorder="1" applyAlignment="1" applyProtection="1">
      <alignment horizontal="center" vertical="center" wrapText="1"/>
      <protection/>
    </xf>
    <xf numFmtId="0" fontId="26" fillId="39" borderId="19" xfId="213" applyFont="1" applyFill="1" applyBorder="1" applyAlignment="1" applyProtection="1">
      <alignment horizontal="center" vertical="center" wrapText="1"/>
      <protection/>
    </xf>
    <xf numFmtId="0" fontId="26" fillId="39" borderId="64" xfId="213" applyFont="1" applyFill="1" applyBorder="1" applyAlignment="1" applyProtection="1">
      <alignment horizontal="center" vertical="center" wrapText="1"/>
      <protection/>
    </xf>
    <xf numFmtId="0" fontId="26" fillId="39" borderId="13" xfId="213" applyFont="1" applyFill="1" applyBorder="1" applyAlignment="1" applyProtection="1">
      <alignment horizontal="center" vertical="center" wrapText="1"/>
      <protection/>
    </xf>
    <xf numFmtId="0" fontId="25" fillId="0" borderId="0" xfId="213" applyFont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5" fillId="44" borderId="21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left"/>
    </xf>
    <xf numFmtId="0" fontId="0" fillId="34" borderId="0" xfId="0" applyFont="1" applyFill="1" applyAlignment="1">
      <alignment horizontal="center" vertical="center" wrapText="1"/>
    </xf>
    <xf numFmtId="0" fontId="20" fillId="34" borderId="21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20" fillId="0" borderId="21" xfId="0" applyFont="1" applyFill="1" applyBorder="1" applyAlignment="1">
      <alignment horizontal="left"/>
    </xf>
    <xf numFmtId="0" fontId="0" fillId="0" borderId="65" xfId="0" applyFont="1" applyFill="1" applyBorder="1" applyAlignment="1">
      <alignment horizontal="left" vertical="top" wrapText="1"/>
    </xf>
    <xf numFmtId="49" fontId="20" fillId="0" borderId="0" xfId="212" applyNumberFormat="1" applyFont="1" applyFill="1" applyAlignment="1">
      <alignment horizontal="left"/>
      <protection/>
    </xf>
    <xf numFmtId="0" fontId="0" fillId="0" borderId="66" xfId="212" applyFont="1" applyFill="1" applyBorder="1" applyAlignment="1">
      <alignment horizontal="center"/>
      <protection/>
    </xf>
    <xf numFmtId="0" fontId="0" fillId="0" borderId="0" xfId="212" applyFont="1" applyFill="1" applyAlignment="1">
      <alignment horizontal="center"/>
      <protection/>
    </xf>
    <xf numFmtId="0" fontId="20" fillId="0" borderId="0" xfId="0" applyFont="1" applyFill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52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textRotation="90" wrapText="1"/>
    </xf>
    <xf numFmtId="0" fontId="70" fillId="0" borderId="20" xfId="0" applyFont="1" applyBorder="1" applyAlignment="1">
      <alignment horizontal="left" vertical="center" wrapText="1"/>
    </xf>
    <xf numFmtId="0" fontId="70" fillId="0" borderId="11" xfId="0" applyFont="1" applyBorder="1" applyAlignment="1">
      <alignment horizontal="left" vertical="center" wrapText="1"/>
    </xf>
    <xf numFmtId="0" fontId="43" fillId="0" borderId="0" xfId="186" applyFont="1" applyAlignment="1">
      <alignment horizontal="center"/>
      <protection/>
    </xf>
    <xf numFmtId="0" fontId="45" fillId="0" borderId="12" xfId="186" applyFont="1" applyBorder="1" applyAlignment="1">
      <alignment horizontal="center" vertical="center"/>
      <protection/>
    </xf>
    <xf numFmtId="0" fontId="45" fillId="0" borderId="63" xfId="186" applyFont="1" applyBorder="1" applyAlignment="1">
      <alignment horizontal="center" vertical="center"/>
      <protection/>
    </xf>
    <xf numFmtId="0" fontId="45" fillId="0" borderId="25" xfId="186" applyFont="1" applyBorder="1" applyAlignment="1">
      <alignment horizontal="center" vertical="center"/>
      <protection/>
    </xf>
    <xf numFmtId="0" fontId="45" fillId="0" borderId="11" xfId="186" applyFont="1" applyBorder="1" applyAlignment="1">
      <alignment horizontal="center" vertical="center"/>
      <protection/>
    </xf>
    <xf numFmtId="0" fontId="44" fillId="0" borderId="24" xfId="186" applyFont="1" applyBorder="1" applyAlignment="1">
      <alignment horizontal="left"/>
      <protection/>
    </xf>
    <xf numFmtId="0" fontId="44" fillId="0" borderId="0" xfId="186" applyFont="1" applyFill="1" applyAlignment="1">
      <alignment horizontal="left" vertical="center" wrapText="1"/>
      <protection/>
    </xf>
    <xf numFmtId="0" fontId="44" fillId="0" borderId="0" xfId="186" applyFont="1" applyFill="1" applyAlignment="1">
      <alignment horizontal="left"/>
      <protection/>
    </xf>
    <xf numFmtId="0" fontId="43" fillId="0" borderId="73" xfId="186" applyFont="1" applyBorder="1" applyAlignment="1">
      <alignment horizontal="center" vertical="center" wrapText="1"/>
      <protection/>
    </xf>
    <xf numFmtId="0" fontId="43" fillId="0" borderId="74" xfId="186" applyFont="1" applyBorder="1" applyAlignment="1">
      <alignment horizontal="center" vertical="center" wrapText="1"/>
      <protection/>
    </xf>
    <xf numFmtId="0" fontId="43" fillId="0" borderId="54" xfId="186" applyFont="1" applyBorder="1" applyAlignment="1">
      <alignment horizontal="center" vertical="center" wrapText="1"/>
      <protection/>
    </xf>
    <xf numFmtId="0" fontId="43" fillId="0" borderId="47" xfId="186" applyFont="1" applyBorder="1" applyAlignment="1">
      <alignment horizontal="center" vertical="center" wrapText="1"/>
      <protection/>
    </xf>
    <xf numFmtId="0" fontId="43" fillId="0" borderId="53" xfId="186" applyFont="1" applyBorder="1" applyAlignment="1">
      <alignment horizontal="center" vertical="center" wrapText="1"/>
      <protection/>
    </xf>
    <xf numFmtId="0" fontId="43" fillId="0" borderId="18" xfId="186" applyFont="1" applyBorder="1" applyAlignment="1">
      <alignment horizontal="center" vertical="center"/>
      <protection/>
    </xf>
    <xf numFmtId="0" fontId="45" fillId="0" borderId="12" xfId="186" applyFont="1" applyBorder="1" applyAlignment="1">
      <alignment horizontal="center" vertical="center" wrapText="1"/>
      <protection/>
    </xf>
    <xf numFmtId="0" fontId="45" fillId="0" borderId="63" xfId="186" applyFont="1" applyBorder="1" applyAlignment="1">
      <alignment horizontal="center" vertical="center" wrapText="1"/>
      <protection/>
    </xf>
    <xf numFmtId="0" fontId="45" fillId="0" borderId="25" xfId="186" applyFont="1" applyBorder="1" applyAlignment="1">
      <alignment horizontal="center" vertical="center" wrapText="1"/>
      <protection/>
    </xf>
    <xf numFmtId="0" fontId="43" fillId="0" borderId="0" xfId="186" applyFont="1" applyAlignment="1">
      <alignment horizontal="left"/>
      <protection/>
    </xf>
    <xf numFmtId="0" fontId="45" fillId="0" borderId="45" xfId="186" applyFont="1" applyBorder="1" applyAlignment="1">
      <alignment horizontal="center" vertical="center"/>
      <protection/>
    </xf>
    <xf numFmtId="0" fontId="45" fillId="0" borderId="75" xfId="186" applyFont="1" applyBorder="1" applyAlignment="1">
      <alignment horizontal="center" vertical="center"/>
      <protection/>
    </xf>
    <xf numFmtId="0" fontId="45" fillId="0" borderId="29" xfId="186" applyFont="1" applyBorder="1" applyAlignment="1">
      <alignment horizontal="center" vertical="center"/>
      <protection/>
    </xf>
    <xf numFmtId="0" fontId="43" fillId="0" borderId="76" xfId="186" applyFont="1" applyBorder="1" applyAlignment="1">
      <alignment horizontal="center" vertical="center" wrapText="1"/>
      <protection/>
    </xf>
    <xf numFmtId="0" fontId="43" fillId="0" borderId="13" xfId="186" applyFont="1" applyBorder="1" applyAlignment="1">
      <alignment horizontal="center" vertical="center"/>
      <protection/>
    </xf>
    <xf numFmtId="0" fontId="20" fillId="0" borderId="12" xfId="186" applyFont="1" applyBorder="1" applyAlignment="1">
      <alignment horizontal="center" vertical="center" wrapText="1"/>
      <protection/>
    </xf>
    <xf numFmtId="0" fontId="20" fillId="0" borderId="63" xfId="186" applyFont="1" applyBorder="1" applyAlignment="1">
      <alignment horizontal="center" vertical="center" wrapText="1"/>
      <protection/>
    </xf>
    <xf numFmtId="0" fontId="20" fillId="0" borderId="25" xfId="186" applyFont="1" applyBorder="1" applyAlignment="1">
      <alignment horizontal="center" vertical="center" wrapText="1"/>
      <protection/>
    </xf>
    <xf numFmtId="0" fontId="48" fillId="0" borderId="0" xfId="186" applyFont="1" applyAlignment="1">
      <alignment horizontal="center" wrapText="1"/>
      <protection/>
    </xf>
    <xf numFmtId="0" fontId="42" fillId="0" borderId="0" xfId="186" applyFont="1" applyBorder="1" applyAlignment="1">
      <alignment horizontal="left" wrapText="1"/>
      <protection/>
    </xf>
    <xf numFmtId="0" fontId="44" fillId="0" borderId="0" xfId="186" applyFont="1" applyAlignment="1">
      <alignment horizontal="left" vertical="center" wrapText="1"/>
      <protection/>
    </xf>
    <xf numFmtId="0" fontId="44" fillId="0" borderId="0" xfId="186" applyFont="1">
      <alignment/>
      <protection/>
    </xf>
    <xf numFmtId="0" fontId="48" fillId="0" borderId="22" xfId="186" applyFont="1" applyBorder="1" applyAlignment="1">
      <alignment horizontal="center" vertical="center" wrapText="1"/>
      <protection/>
    </xf>
    <xf numFmtId="0" fontId="48" fillId="0" borderId="23" xfId="186" applyFont="1" applyBorder="1" applyAlignment="1">
      <alignment horizontal="center" vertical="center" wrapText="1"/>
      <protection/>
    </xf>
    <xf numFmtId="0" fontId="48" fillId="0" borderId="18" xfId="186" applyFont="1" applyBorder="1" applyAlignment="1">
      <alignment horizontal="center" vertical="center" wrapText="1"/>
      <protection/>
    </xf>
    <xf numFmtId="0" fontId="48" fillId="0" borderId="14" xfId="186" applyFont="1" applyBorder="1" applyAlignment="1">
      <alignment horizontal="center" vertical="center" wrapText="1"/>
      <protection/>
    </xf>
    <xf numFmtId="0" fontId="44" fillId="0" borderId="77" xfId="186" applyFont="1" applyBorder="1" applyAlignment="1">
      <alignment horizontal="right"/>
      <protection/>
    </xf>
    <xf numFmtId="0" fontId="44" fillId="0" borderId="78" xfId="186" applyFont="1" applyBorder="1" applyAlignment="1">
      <alignment horizontal="right"/>
      <protection/>
    </xf>
    <xf numFmtId="0" fontId="44" fillId="0" borderId="79" xfId="186" applyFont="1" applyBorder="1" applyAlignment="1">
      <alignment horizontal="left"/>
      <protection/>
    </xf>
  </cellXfs>
  <cellStyles count="221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ontentsHyperlink" xfId="150"/>
    <cellStyle name="Currency" xfId="151"/>
    <cellStyle name="Currency [0]" xfId="152"/>
    <cellStyle name="Emphasis 1" xfId="153"/>
    <cellStyle name="Emphasis 2" xfId="154"/>
    <cellStyle name="Emphasis 3" xfId="155"/>
    <cellStyle name="Explanatory Text" xfId="156"/>
    <cellStyle name="Explanatory Text 2" xfId="157"/>
    <cellStyle name="Followed Hyperlink" xfId="158"/>
    <cellStyle name="Good" xfId="159"/>
    <cellStyle name="Good 2" xfId="160"/>
    <cellStyle name="Heading 1" xfId="161"/>
    <cellStyle name="Heading 1 2" xfId="162"/>
    <cellStyle name="Heading 2" xfId="163"/>
    <cellStyle name="Heading 2 2" xfId="164"/>
    <cellStyle name="Heading 3" xfId="165"/>
    <cellStyle name="Heading 3 2" xfId="166"/>
    <cellStyle name="Heading 4" xfId="167"/>
    <cellStyle name="Heading 4 2" xfId="168"/>
    <cellStyle name="Hyperlink" xfId="169"/>
    <cellStyle name="Hyperlink 2" xfId="170"/>
    <cellStyle name="Input" xfId="171"/>
    <cellStyle name="Input 2" xfId="172"/>
    <cellStyle name="Linked Cell" xfId="173"/>
    <cellStyle name="Linked Cell 2" xfId="174"/>
    <cellStyle name="Linked Cell 2 2" xfId="175"/>
    <cellStyle name="Linked Cell 2 3" xfId="176"/>
    <cellStyle name="Linked Cell 3" xfId="177"/>
    <cellStyle name="Neutral" xfId="178"/>
    <cellStyle name="Neutral 2" xfId="179"/>
    <cellStyle name="Normal 10" xfId="180"/>
    <cellStyle name="Normal 11" xfId="181"/>
    <cellStyle name="Normal 12" xfId="182"/>
    <cellStyle name="Normal 13" xfId="183"/>
    <cellStyle name="Normal 14" xfId="184"/>
    <cellStyle name="Normal 15" xfId="185"/>
    <cellStyle name="Normal 16" xfId="186"/>
    <cellStyle name="Normal 2" xfId="187"/>
    <cellStyle name="Normal 2 2" xfId="188"/>
    <cellStyle name="Normal 2 2 2" xfId="189"/>
    <cellStyle name="Normal 2 3" xfId="190"/>
    <cellStyle name="Normal 2 4" xfId="191"/>
    <cellStyle name="Normal 2 5" xfId="192"/>
    <cellStyle name="Normal 3" xfId="193"/>
    <cellStyle name="Normal 3 2" xfId="194"/>
    <cellStyle name="Normal 3 2 2" xfId="195"/>
    <cellStyle name="Normal 3 3" xfId="196"/>
    <cellStyle name="Normal 3 4" xfId="197"/>
    <cellStyle name="Normal 4" xfId="198"/>
    <cellStyle name="Normal 4 2" xfId="199"/>
    <cellStyle name="Normal 5" xfId="200"/>
    <cellStyle name="Normal 5 2" xfId="201"/>
    <cellStyle name="Normal 6" xfId="202"/>
    <cellStyle name="Normal 7" xfId="203"/>
    <cellStyle name="Normal 7 2" xfId="204"/>
    <cellStyle name="Normal 8" xfId="205"/>
    <cellStyle name="Normal 9" xfId="206"/>
    <cellStyle name="Normál_Izvrsenje-PLAN2011" xfId="207"/>
    <cellStyle name="Normal_normativ kadra _ tabel_1 2" xfId="208"/>
    <cellStyle name="Normal_Normativi_Stampanje" xfId="209"/>
    <cellStyle name="Normal_Sheet1" xfId="210"/>
    <cellStyle name="Normal_Starosne grupe 2007" xfId="211"/>
    <cellStyle name="Normal_TAB DZ 1-10" xfId="212"/>
    <cellStyle name="Normal_TAB DZ 1-10 (1) 2 2" xfId="213"/>
    <cellStyle name="Normal_TAB DZ 1-10_TAB DZ 2009" xfId="214"/>
    <cellStyle name="Normal_TAB DZ 1-10_TAB DZ 2009 2" xfId="215"/>
    <cellStyle name="Normal_TAB DZ 11-20" xfId="216"/>
    <cellStyle name="Normal_TAB DZ 2009" xfId="217"/>
    <cellStyle name="Note" xfId="218"/>
    <cellStyle name="Note 2" xfId="219"/>
    <cellStyle name="Note 2 2" xfId="220"/>
    <cellStyle name="Note 2 3" xfId="221"/>
    <cellStyle name="Note 3" xfId="222"/>
    <cellStyle name="Output" xfId="223"/>
    <cellStyle name="Output 2" xfId="224"/>
    <cellStyle name="Percent" xfId="225"/>
    <cellStyle name="Sheet Title" xfId="226"/>
    <cellStyle name="Student Information" xfId="227"/>
    <cellStyle name="Student Information - user entered" xfId="228"/>
    <cellStyle name="Title" xfId="229"/>
    <cellStyle name="Title 2" xfId="230"/>
    <cellStyle name="Total" xfId="231"/>
    <cellStyle name="Total 2" xfId="232"/>
    <cellStyle name="Warning Text" xfId="233"/>
    <cellStyle name="Warning Text 2" xfId="23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5</xdr:row>
      <xdr:rowOff>171450</xdr:rowOff>
    </xdr:from>
    <xdr:to>
      <xdr:col>5</xdr:col>
      <xdr:colOff>0</xdr:colOff>
      <xdr:row>12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285875"/>
          <a:ext cx="8667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rdanal\exel%20sadrza--rada\2014\Plan%202014\NOVA%20TAB%20PLAN%202014%20%20TABELA%20%2015%20DIJALIZ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rdanal\exel%20sadrza--rada\Users\gordana.lazic\Documents\Exel%20sadrza--rada\2018\Plan%202018\Primljeno%20iz%20ustanova\Palilula_11012018\palilula18%20F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A"/>
      <sheetName val="DIJALIZE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ЛОВ"/>
      <sheetName val="Садржај"/>
      <sheetName val="ДЕМОГРАФИЈА osiguranici"/>
      <sheetName val="процена stanovn2016"/>
      <sheetName val="ЗДР.РАД. И САРАД."/>
      <sheetName val="СТОМАТОЛОГИЈА"/>
      <sheetName val="АПОТЕКА"/>
      <sheetName val="НЕМЕД.РАДНИЦИ"/>
      <sheetName val="ЗБИРНО КАДРОВИ"/>
      <sheetName val="Predskol"/>
      <sheetName val="Razv"/>
      <sheetName val="Skol"/>
      <sheetName val="Savmlade"/>
      <sheetName val="Zene"/>
      <sheetName val="Odrasli"/>
      <sheetName val="PC"/>
      <sheetName val="Kucno"/>
      <sheetName val="PPS"/>
      <sheetName val="Lab"/>
      <sheetName val="RtgUz"/>
      <sheetName val="Int"/>
      <sheetName val="Oftal"/>
      <sheetName val="Fizik"/>
      <sheetName val="Orl"/>
      <sheetName val="Psih"/>
      <sheetName val="Stom"/>
      <sheetName val="Zbirna"/>
      <sheetName val="Sheet1"/>
    </sheetNames>
    <sheetDataSet>
      <sheetData sheetId="3">
        <row r="31">
          <cell r="C31">
            <v>1766.05</v>
          </cell>
        </row>
        <row r="33">
          <cell r="C33">
            <v>1659.6499999999999</v>
          </cell>
        </row>
        <row r="35">
          <cell r="C35">
            <v>1575.1</v>
          </cell>
        </row>
        <row r="38">
          <cell r="C38">
            <v>1587.4499999999998</v>
          </cell>
        </row>
        <row r="39">
          <cell r="C39">
            <v>954.75</v>
          </cell>
        </row>
        <row r="41">
          <cell r="C41">
            <v>849.3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A19" sqref="A19:H19"/>
    </sheetView>
  </sheetViews>
  <sheetFormatPr defaultColWidth="8.8515625" defaultRowHeight="12.75"/>
  <cols>
    <col min="1" max="16384" width="8.8515625" style="19" customWidth="1"/>
  </cols>
  <sheetData>
    <row r="1" spans="1:8" ht="20.25">
      <c r="A1" s="911" t="s">
        <v>703</v>
      </c>
      <c r="B1" s="911"/>
      <c r="C1" s="911"/>
      <c r="D1" s="911"/>
      <c r="E1" s="911"/>
      <c r="F1" s="911"/>
      <c r="G1" s="911"/>
      <c r="H1" s="911"/>
    </row>
    <row r="2" spans="1:8" ht="20.25">
      <c r="A2" s="911" t="s">
        <v>704</v>
      </c>
      <c r="B2" s="911"/>
      <c r="C2" s="911"/>
      <c r="D2" s="911"/>
      <c r="E2" s="911"/>
      <c r="F2" s="911"/>
      <c r="G2" s="911"/>
      <c r="H2" s="911"/>
    </row>
    <row r="3" ht="15.75">
      <c r="A3" s="438"/>
    </row>
    <row r="4" spans="1:5" ht="15.75">
      <c r="A4" s="439"/>
      <c r="B4" s="6"/>
      <c r="C4" s="6"/>
      <c r="D4" s="6"/>
      <c r="E4" s="6"/>
    </row>
    <row r="5" ht="15.75">
      <c r="A5" s="438"/>
    </row>
    <row r="6" ht="15.75">
      <c r="A6" s="438"/>
    </row>
    <row r="8" ht="15.75">
      <c r="A8" s="438"/>
    </row>
    <row r="9" ht="15.75">
      <c r="A9" s="438"/>
    </row>
    <row r="10" ht="15.75">
      <c r="A10" s="438"/>
    </row>
    <row r="11" ht="15.75">
      <c r="A11" s="438"/>
    </row>
    <row r="12" ht="15.75">
      <c r="A12" s="438"/>
    </row>
    <row r="13" ht="15.75">
      <c r="A13" s="438"/>
    </row>
    <row r="14" ht="15.75">
      <c r="A14" s="438"/>
    </row>
    <row r="15" ht="15.75">
      <c r="A15" s="438"/>
    </row>
    <row r="16" ht="15.75">
      <c r="A16" s="438"/>
    </row>
    <row r="17" spans="1:8" ht="26.25">
      <c r="A17" s="908" t="s">
        <v>705</v>
      </c>
      <c r="B17" s="908"/>
      <c r="C17" s="908"/>
      <c r="D17" s="908"/>
      <c r="E17" s="908"/>
      <c r="F17" s="908"/>
      <c r="G17" s="908"/>
      <c r="H17" s="908"/>
    </row>
    <row r="18" spans="1:8" ht="26.25">
      <c r="A18" s="908" t="s">
        <v>824</v>
      </c>
      <c r="B18" s="908"/>
      <c r="C18" s="908"/>
      <c r="D18" s="908"/>
      <c r="E18" s="912"/>
      <c r="F18" s="908"/>
      <c r="G18" s="908"/>
      <c r="H18" s="908"/>
    </row>
    <row r="19" spans="1:8" ht="26.25">
      <c r="A19" s="908" t="s">
        <v>825</v>
      </c>
      <c r="B19" s="908"/>
      <c r="C19" s="908"/>
      <c r="D19" s="908"/>
      <c r="E19" s="908"/>
      <c r="F19" s="908"/>
      <c r="G19" s="908"/>
      <c r="H19" s="908"/>
    </row>
    <row r="20" spans="1:8" s="56" customFormat="1" ht="26.25">
      <c r="A20" s="910" t="s">
        <v>1036</v>
      </c>
      <c r="B20" s="910"/>
      <c r="C20" s="910"/>
      <c r="D20" s="910"/>
      <c r="E20" s="910"/>
      <c r="F20" s="910"/>
      <c r="G20" s="910"/>
      <c r="H20" s="910"/>
    </row>
    <row r="21" spans="1:8" ht="15.75">
      <c r="A21" s="438"/>
      <c r="B21" s="438"/>
      <c r="C21" s="438"/>
      <c r="D21" s="438"/>
      <c r="E21" s="438"/>
      <c r="F21" s="438"/>
      <c r="G21" s="438"/>
      <c r="H21" s="438"/>
    </row>
    <row r="22" spans="1:8" ht="15.75">
      <c r="A22" s="438"/>
      <c r="B22" s="438"/>
      <c r="C22" s="438"/>
      <c r="D22" s="438"/>
      <c r="E22" s="438"/>
      <c r="F22" s="438"/>
      <c r="G22" s="438"/>
      <c r="H22" s="438"/>
    </row>
    <row r="23" spans="1:8" ht="15.75">
      <c r="A23" s="438"/>
      <c r="B23" s="438"/>
      <c r="C23" s="438"/>
      <c r="D23" s="438"/>
      <c r="E23" s="438"/>
      <c r="F23" s="438"/>
      <c r="G23" s="438"/>
      <c r="H23" s="438"/>
    </row>
    <row r="24" spans="1:8" ht="15.75">
      <c r="A24" s="440"/>
      <c r="B24" s="438"/>
      <c r="C24" s="438"/>
      <c r="D24" s="438"/>
      <c r="E24" s="438"/>
      <c r="F24" s="438"/>
      <c r="G24" s="438"/>
      <c r="H24" s="438"/>
    </row>
    <row r="25" spans="1:8" ht="15.75">
      <c r="A25" s="438"/>
      <c r="B25" s="438"/>
      <c r="C25" s="438"/>
      <c r="D25" s="438"/>
      <c r="E25" s="438"/>
      <c r="F25" s="438"/>
      <c r="G25" s="438"/>
      <c r="H25" s="438"/>
    </row>
    <row r="26" spans="1:8" ht="15.75">
      <c r="A26" s="441"/>
      <c r="B26" s="438"/>
      <c r="C26" s="438"/>
      <c r="D26" s="438"/>
      <c r="E26" s="438"/>
      <c r="F26" s="438"/>
      <c r="G26" s="438"/>
      <c r="H26" s="438"/>
    </row>
    <row r="27" ht="15">
      <c r="A27" s="441"/>
    </row>
    <row r="28" ht="15">
      <c r="A28" s="441"/>
    </row>
    <row r="29" ht="15">
      <c r="A29" s="441"/>
    </row>
    <row r="30" spans="1:8" ht="15">
      <c r="A30" s="441"/>
      <c r="B30" s="442"/>
      <c r="C30" s="442"/>
      <c r="D30" s="442"/>
      <c r="E30" s="442"/>
      <c r="F30" s="442"/>
      <c r="G30" s="442"/>
      <c r="H30" s="442"/>
    </row>
    <row r="31" spans="1:8" ht="15">
      <c r="A31" s="441"/>
      <c r="B31" s="442"/>
      <c r="C31" s="442"/>
      <c r="D31" s="442"/>
      <c r="E31" s="442"/>
      <c r="F31" s="442"/>
      <c r="G31" s="442"/>
      <c r="H31" s="442"/>
    </row>
    <row r="32" spans="1:8" ht="15">
      <c r="A32" s="441"/>
      <c r="B32" s="442"/>
      <c r="C32" s="442"/>
      <c r="D32" s="442"/>
      <c r="E32" s="442"/>
      <c r="F32" s="442"/>
      <c r="G32" s="442"/>
      <c r="H32" s="442"/>
    </row>
    <row r="33" spans="2:8" ht="12.75">
      <c r="B33" s="442"/>
      <c r="C33" s="442"/>
      <c r="D33" s="442"/>
      <c r="E33" s="442"/>
      <c r="F33" s="442"/>
      <c r="G33" s="442"/>
      <c r="H33" s="442"/>
    </row>
    <row r="34" spans="2:8" ht="12.75">
      <c r="B34" s="442"/>
      <c r="C34" s="442"/>
      <c r="D34" s="442"/>
      <c r="E34" s="442"/>
      <c r="F34" s="442"/>
      <c r="G34" s="442"/>
      <c r="H34" s="442"/>
    </row>
    <row r="35" spans="1:8" ht="15">
      <c r="A35" s="440"/>
      <c r="B35" s="442"/>
      <c r="C35" s="442"/>
      <c r="D35" s="442"/>
      <c r="E35" s="442"/>
      <c r="F35" s="442"/>
      <c r="G35" s="442"/>
      <c r="H35" s="442"/>
    </row>
    <row r="36" spans="1:8" ht="15">
      <c r="A36" s="441"/>
      <c r="B36" s="442"/>
      <c r="C36" s="442"/>
      <c r="D36" s="442"/>
      <c r="E36" s="442"/>
      <c r="F36" s="442"/>
      <c r="G36" s="442"/>
      <c r="H36" s="442"/>
    </row>
    <row r="37" spans="1:8" ht="15">
      <c r="A37" s="441"/>
      <c r="B37" s="442"/>
      <c r="C37" s="442"/>
      <c r="D37" s="442"/>
      <c r="E37" s="442"/>
      <c r="F37" s="442"/>
      <c r="G37" s="442"/>
      <c r="H37" s="442"/>
    </row>
    <row r="38" spans="1:8" ht="15">
      <c r="A38" s="441"/>
      <c r="B38" s="442"/>
      <c r="C38" s="442"/>
      <c r="D38" s="442"/>
      <c r="E38" s="442"/>
      <c r="F38" s="442"/>
      <c r="G38" s="442"/>
      <c r="H38" s="442"/>
    </row>
    <row r="39" spans="1:9" ht="15">
      <c r="A39" s="441"/>
      <c r="B39" s="442"/>
      <c r="C39" s="442"/>
      <c r="D39" s="442"/>
      <c r="E39" s="442"/>
      <c r="F39" s="442"/>
      <c r="G39" s="442"/>
      <c r="H39" s="442"/>
      <c r="I39" s="443"/>
    </row>
    <row r="40" spans="1:8" ht="15">
      <c r="A40" s="441"/>
      <c r="B40" s="442"/>
      <c r="C40" s="442"/>
      <c r="D40" s="442"/>
      <c r="E40" s="442"/>
      <c r="F40" s="442"/>
      <c r="G40" s="442"/>
      <c r="H40" s="442"/>
    </row>
    <row r="43" spans="1:8" s="56" customFormat="1" ht="12.75">
      <c r="A43" s="909" t="s">
        <v>1037</v>
      </c>
      <c r="B43" s="909"/>
      <c r="C43" s="909"/>
      <c r="D43" s="909"/>
      <c r="E43" s="909"/>
      <c r="F43" s="909"/>
      <c r="G43" s="909"/>
      <c r="H43" s="909"/>
    </row>
    <row r="45" spans="1:8" ht="12.75">
      <c r="A45" s="442"/>
      <c r="B45" s="442"/>
      <c r="C45" s="442"/>
      <c r="D45" s="442"/>
      <c r="E45" s="442"/>
      <c r="F45" s="442"/>
      <c r="G45" s="442"/>
      <c r="H45" s="442"/>
    </row>
    <row r="47" spans="1:8" ht="12.75">
      <c r="A47" s="442"/>
      <c r="B47" s="442"/>
      <c r="C47" s="442"/>
      <c r="D47" s="442"/>
      <c r="E47" s="442"/>
      <c r="F47" s="442"/>
      <c r="G47" s="442"/>
      <c r="H47" s="442"/>
    </row>
    <row r="48" spans="1:8" ht="12.75">
      <c r="A48" s="442"/>
      <c r="B48" s="442"/>
      <c r="C48" s="442"/>
      <c r="D48" s="442"/>
      <c r="E48" s="442"/>
      <c r="F48" s="442"/>
      <c r="G48" s="442"/>
      <c r="H48" s="442"/>
    </row>
    <row r="49" spans="1:8" ht="12.75">
      <c r="A49" s="442"/>
      <c r="B49" s="442"/>
      <c r="C49" s="442"/>
      <c r="D49" s="442"/>
      <c r="E49" s="442"/>
      <c r="F49" s="442"/>
      <c r="G49" s="442"/>
      <c r="H49" s="442"/>
    </row>
    <row r="50" spans="1:8" ht="12.75">
      <c r="A50" s="442"/>
      <c r="B50" s="442"/>
      <c r="C50" s="442"/>
      <c r="D50" s="442"/>
      <c r="E50" s="442"/>
      <c r="F50" s="442"/>
      <c r="G50" s="442"/>
      <c r="H50" s="442"/>
    </row>
  </sheetData>
  <sheetProtection/>
  <mergeCells count="7">
    <mergeCell ref="A19:H19"/>
    <mergeCell ref="A43:H43"/>
    <mergeCell ref="A20:H20"/>
    <mergeCell ref="A1:H1"/>
    <mergeCell ref="A2:H2"/>
    <mergeCell ref="A17:H17"/>
    <mergeCell ref="A18:H18"/>
  </mergeCells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H50"/>
  <sheetViews>
    <sheetView zoomScalePageLayoutView="0" workbookViewId="0" topLeftCell="A31">
      <selection activeCell="G11" sqref="G11"/>
    </sheetView>
  </sheetViews>
  <sheetFormatPr defaultColWidth="9.140625" defaultRowHeight="12.75"/>
  <cols>
    <col min="1" max="1" width="9.421875" style="192" customWidth="1"/>
    <col min="2" max="2" width="11.00390625" style="193" customWidth="1"/>
    <col min="3" max="3" width="52.421875" style="6" customWidth="1"/>
    <col min="4" max="4" width="11.00390625" style="6" customWidth="1"/>
    <col min="5" max="5" width="10.00390625" style="6" customWidth="1"/>
    <col min="6" max="6" width="11.421875" style="6" customWidth="1"/>
    <col min="7" max="16384" width="9.140625" style="6" customWidth="1"/>
  </cols>
  <sheetData>
    <row r="1" spans="1:2" ht="13.5" customHeight="1">
      <c r="A1" s="96" t="s">
        <v>706</v>
      </c>
      <c r="B1" s="97"/>
    </row>
    <row r="2" spans="1:6" ht="13.5" customHeight="1" thickBot="1">
      <c r="A2" s="972" t="s">
        <v>1016</v>
      </c>
      <c r="B2" s="972"/>
      <c r="C2" s="972"/>
      <c r="F2" s="39" t="s">
        <v>386</v>
      </c>
    </row>
    <row r="3" spans="1:6" s="192" customFormat="1" ht="65.25" customHeight="1">
      <c r="A3" s="57" t="s">
        <v>833</v>
      </c>
      <c r="B3" s="58" t="s">
        <v>834</v>
      </c>
      <c r="C3" s="186" t="s">
        <v>470</v>
      </c>
      <c r="D3" s="45" t="s">
        <v>1020</v>
      </c>
      <c r="E3" s="46" t="s">
        <v>1018</v>
      </c>
      <c r="F3" s="25" t="s">
        <v>987</v>
      </c>
    </row>
    <row r="4" spans="1:6" ht="20.25" customHeight="1">
      <c r="A4" s="87"/>
      <c r="B4" s="88"/>
      <c r="C4" s="91" t="s">
        <v>983</v>
      </c>
      <c r="D4" s="26">
        <f>D5+D6+D7+D8+D12+D16+D17+D18</f>
        <v>31808</v>
      </c>
      <c r="E4" s="26">
        <f>E5+E6+E7+E8+E12+E16+E17+E18</f>
        <v>38486</v>
      </c>
      <c r="F4" s="630">
        <f>E4/D4*100</f>
        <v>120.99471830985915</v>
      </c>
    </row>
    <row r="5" spans="1:6" ht="29.25" customHeight="1">
      <c r="A5" s="299">
        <v>1100015</v>
      </c>
      <c r="B5" s="289" t="s">
        <v>752</v>
      </c>
      <c r="C5" s="311" t="s">
        <v>784</v>
      </c>
      <c r="D5" s="302"/>
      <c r="E5" s="623">
        <v>5</v>
      </c>
      <c r="F5" s="634" t="e">
        <f aca="true" t="shared" si="0" ref="F5:F47">E5/D5*100</f>
        <v>#DIV/0!</v>
      </c>
    </row>
    <row r="6" spans="1:6" ht="29.25" customHeight="1">
      <c r="A6" s="330">
        <v>1100015</v>
      </c>
      <c r="B6" s="310"/>
      <c r="C6" s="331" t="s">
        <v>354</v>
      </c>
      <c r="D6" s="309">
        <v>7001</v>
      </c>
      <c r="E6" s="720">
        <v>11736</v>
      </c>
      <c r="F6" s="632">
        <f t="shared" si="0"/>
        <v>167.63319525782032</v>
      </c>
    </row>
    <row r="7" spans="1:6" ht="25.5" customHeight="1">
      <c r="A7" s="361">
        <v>1100015</v>
      </c>
      <c r="B7" s="362" t="s">
        <v>982</v>
      </c>
      <c r="C7" s="363" t="s">
        <v>996</v>
      </c>
      <c r="D7" s="364">
        <v>0</v>
      </c>
      <c r="E7" s="366">
        <v>0</v>
      </c>
      <c r="F7" s="635" t="e">
        <f t="shared" si="0"/>
        <v>#DIV/0!</v>
      </c>
    </row>
    <row r="8" spans="1:6" ht="30.75" customHeight="1">
      <c r="A8" s="330">
        <v>1100023</v>
      </c>
      <c r="B8" s="310"/>
      <c r="C8" s="331" t="s">
        <v>282</v>
      </c>
      <c r="D8" s="309">
        <f>D9+D10+D11</f>
        <v>4125</v>
      </c>
      <c r="E8" s="309">
        <f>E9+E10+E11</f>
        <v>7389</v>
      </c>
      <c r="F8" s="632">
        <f t="shared" si="0"/>
        <v>179.12727272727273</v>
      </c>
    </row>
    <row r="9" spans="1:6" ht="24.75" customHeight="1">
      <c r="A9" s="299">
        <v>1100023</v>
      </c>
      <c r="B9" s="289"/>
      <c r="C9" s="311" t="s">
        <v>355</v>
      </c>
      <c r="D9" s="302">
        <v>1914</v>
      </c>
      <c r="E9" s="623">
        <v>3865</v>
      </c>
      <c r="F9" s="634">
        <f t="shared" si="0"/>
        <v>201.93312434691742</v>
      </c>
    </row>
    <row r="10" spans="1:6" ht="19.5" customHeight="1">
      <c r="A10" s="299">
        <v>1100023</v>
      </c>
      <c r="B10" s="289"/>
      <c r="C10" s="311" t="s">
        <v>283</v>
      </c>
      <c r="D10" s="302">
        <v>599</v>
      </c>
      <c r="E10" s="623">
        <v>1834</v>
      </c>
      <c r="F10" s="634">
        <f t="shared" si="0"/>
        <v>306.17696160267116</v>
      </c>
    </row>
    <row r="11" spans="1:6" ht="29.25" customHeight="1">
      <c r="A11" s="299">
        <v>1100023</v>
      </c>
      <c r="B11" s="289"/>
      <c r="C11" s="311" t="s">
        <v>284</v>
      </c>
      <c r="D11" s="302">
        <v>1612</v>
      </c>
      <c r="E11" s="623">
        <v>1690</v>
      </c>
      <c r="F11" s="634">
        <f t="shared" si="0"/>
        <v>104.83870967741935</v>
      </c>
    </row>
    <row r="12" spans="1:6" ht="31.5" customHeight="1">
      <c r="A12" s="330">
        <v>1100049</v>
      </c>
      <c r="B12" s="289"/>
      <c r="C12" s="331" t="s">
        <v>857</v>
      </c>
      <c r="D12" s="309">
        <f>D13+D14+D15</f>
        <v>194</v>
      </c>
      <c r="E12" s="309">
        <f>E13+E14+E15</f>
        <v>200</v>
      </c>
      <c r="F12" s="632">
        <f t="shared" si="0"/>
        <v>103.09278350515463</v>
      </c>
    </row>
    <row r="13" spans="1:6" ht="19.5" customHeight="1">
      <c r="A13" s="299">
        <v>1100049</v>
      </c>
      <c r="B13" s="289"/>
      <c r="C13" s="311" t="s">
        <v>423</v>
      </c>
      <c r="D13" s="302">
        <v>100</v>
      </c>
      <c r="E13" s="301">
        <v>100</v>
      </c>
      <c r="F13" s="634">
        <f t="shared" si="0"/>
        <v>100</v>
      </c>
    </row>
    <row r="14" spans="1:6" ht="19.5" customHeight="1">
      <c r="A14" s="299">
        <v>1100049</v>
      </c>
      <c r="B14" s="289"/>
      <c r="C14" s="311" t="s">
        <v>424</v>
      </c>
      <c r="D14" s="302">
        <v>94</v>
      </c>
      <c r="E14" s="301">
        <v>100</v>
      </c>
      <c r="F14" s="634">
        <f t="shared" si="0"/>
        <v>106.38297872340425</v>
      </c>
    </row>
    <row r="15" spans="1:6" ht="19.5" customHeight="1">
      <c r="A15" s="361">
        <v>1100049</v>
      </c>
      <c r="B15" s="362" t="s">
        <v>982</v>
      </c>
      <c r="C15" s="363" t="s">
        <v>997</v>
      </c>
      <c r="D15" s="364">
        <v>0</v>
      </c>
      <c r="E15" s="366">
        <v>0</v>
      </c>
      <c r="F15" s="635" t="e">
        <f t="shared" si="0"/>
        <v>#DIV/0!</v>
      </c>
    </row>
    <row r="16" spans="1:8" ht="36.75" customHeight="1">
      <c r="A16" s="330">
        <v>1100056</v>
      </c>
      <c r="B16" s="310"/>
      <c r="C16" s="331" t="s">
        <v>858</v>
      </c>
      <c r="D16" s="309">
        <v>15646</v>
      </c>
      <c r="E16" s="720">
        <v>14500</v>
      </c>
      <c r="F16" s="632">
        <f t="shared" si="0"/>
        <v>92.67544420299117</v>
      </c>
      <c r="H16" s="190"/>
    </row>
    <row r="17" spans="1:6" ht="19.5" customHeight="1">
      <c r="A17" s="330">
        <v>1000025</v>
      </c>
      <c r="B17" s="310"/>
      <c r="C17" s="331" t="s">
        <v>285</v>
      </c>
      <c r="D17" s="309">
        <v>2906</v>
      </c>
      <c r="E17" s="720">
        <v>2700</v>
      </c>
      <c r="F17" s="632">
        <f t="shared" si="0"/>
        <v>92.91121816930489</v>
      </c>
    </row>
    <row r="18" spans="1:6" ht="19.5" customHeight="1">
      <c r="A18" s="330">
        <v>2200103</v>
      </c>
      <c r="B18" s="310" t="s">
        <v>753</v>
      </c>
      <c r="C18" s="331" t="s">
        <v>472</v>
      </c>
      <c r="D18" s="309">
        <v>1936</v>
      </c>
      <c r="E18" s="351">
        <v>1956</v>
      </c>
      <c r="F18" s="632">
        <f t="shared" si="0"/>
        <v>101.03305785123966</v>
      </c>
    </row>
    <row r="19" spans="1:6" ht="19.5" customHeight="1">
      <c r="A19" s="60"/>
      <c r="B19" s="61"/>
      <c r="C19" s="327" t="s">
        <v>761</v>
      </c>
      <c r="D19" s="305">
        <f>D20+D21+D22+D23+D24+D25+D26+D27+D28</f>
        <v>102723</v>
      </c>
      <c r="E19" s="305">
        <f>E20+E21+E22+E23+E24+E25+E26+E27+E28</f>
        <v>102735</v>
      </c>
      <c r="F19" s="630">
        <f t="shared" si="0"/>
        <v>100.01168190181362</v>
      </c>
    </row>
    <row r="20" spans="1:6" ht="19.5" customHeight="1">
      <c r="A20" s="299">
        <v>1100064</v>
      </c>
      <c r="B20" s="289"/>
      <c r="C20" s="311" t="s">
        <v>724</v>
      </c>
      <c r="D20" s="302">
        <v>77339</v>
      </c>
      <c r="E20" s="301">
        <v>77350</v>
      </c>
      <c r="F20" s="634">
        <f t="shared" si="0"/>
        <v>100.01422309572143</v>
      </c>
    </row>
    <row r="21" spans="1:6" ht="19.5" customHeight="1">
      <c r="A21" s="299">
        <v>1100064</v>
      </c>
      <c r="B21" s="289" t="s">
        <v>752</v>
      </c>
      <c r="C21" s="311" t="s">
        <v>725</v>
      </c>
      <c r="D21" s="302"/>
      <c r="E21" s="301"/>
      <c r="F21" s="634" t="e">
        <f t="shared" si="0"/>
        <v>#DIV/0!</v>
      </c>
    </row>
    <row r="22" spans="1:6" ht="19.5" customHeight="1">
      <c r="A22" s="299">
        <v>1100072</v>
      </c>
      <c r="B22" s="289"/>
      <c r="C22" s="311" t="s">
        <v>471</v>
      </c>
      <c r="D22" s="302">
        <v>12457</v>
      </c>
      <c r="E22" s="301">
        <v>12460</v>
      </c>
      <c r="F22" s="634">
        <f t="shared" si="0"/>
        <v>100.02408284498676</v>
      </c>
    </row>
    <row r="23" spans="1:6" ht="19.5" customHeight="1">
      <c r="A23" s="299">
        <v>1100072</v>
      </c>
      <c r="B23" s="289" t="s">
        <v>752</v>
      </c>
      <c r="C23" s="311" t="s">
        <v>917</v>
      </c>
      <c r="D23" s="302"/>
      <c r="E23" s="301"/>
      <c r="F23" s="634" t="e">
        <f t="shared" si="0"/>
        <v>#DIV/0!</v>
      </c>
    </row>
    <row r="24" spans="1:6" ht="19.5" customHeight="1">
      <c r="A24" s="299">
        <v>1100080</v>
      </c>
      <c r="B24" s="289"/>
      <c r="C24" s="311" t="s">
        <v>918</v>
      </c>
      <c r="D24" s="302">
        <v>36</v>
      </c>
      <c r="E24" s="301">
        <v>35</v>
      </c>
      <c r="F24" s="634">
        <f t="shared" si="0"/>
        <v>97.22222222222221</v>
      </c>
    </row>
    <row r="25" spans="1:6" ht="19.5" customHeight="1">
      <c r="A25" s="299">
        <v>1000017</v>
      </c>
      <c r="B25" s="289"/>
      <c r="C25" s="311" t="s">
        <v>492</v>
      </c>
      <c r="D25" s="302">
        <v>12891</v>
      </c>
      <c r="E25" s="301">
        <v>12890</v>
      </c>
      <c r="F25" s="634">
        <f t="shared" si="0"/>
        <v>99.99224264991079</v>
      </c>
    </row>
    <row r="26" spans="1:6" ht="27" customHeight="1">
      <c r="A26" s="299" t="s">
        <v>436</v>
      </c>
      <c r="B26" s="289"/>
      <c r="C26" s="311" t="s">
        <v>862</v>
      </c>
      <c r="D26" s="332"/>
      <c r="E26" s="333"/>
      <c r="F26" s="634" t="e">
        <f t="shared" si="0"/>
        <v>#DIV/0!</v>
      </c>
    </row>
    <row r="27" spans="1:6" ht="19.5" customHeight="1">
      <c r="A27" s="299">
        <v>2200103</v>
      </c>
      <c r="B27" s="289"/>
      <c r="C27" s="311" t="s">
        <v>558</v>
      </c>
      <c r="D27" s="302"/>
      <c r="E27" s="301"/>
      <c r="F27" s="634" t="e">
        <f t="shared" si="0"/>
        <v>#DIV/0!</v>
      </c>
    </row>
    <row r="28" spans="1:6" ht="19.5" customHeight="1">
      <c r="A28" s="286" t="s">
        <v>453</v>
      </c>
      <c r="B28" s="289"/>
      <c r="C28" s="334" t="s">
        <v>493</v>
      </c>
      <c r="D28" s="302"/>
      <c r="E28" s="301"/>
      <c r="F28" s="634" t="e">
        <f t="shared" si="0"/>
        <v>#DIV/0!</v>
      </c>
    </row>
    <row r="29" spans="1:6" ht="19.5" customHeight="1">
      <c r="A29" s="121"/>
      <c r="B29" s="303"/>
      <c r="C29" s="327" t="s">
        <v>569</v>
      </c>
      <c r="D29" s="305">
        <f>D30+D31+D32+D33+D34+D35+D36+D37+D38</f>
        <v>24957</v>
      </c>
      <c r="E29" s="305">
        <f>E30+E31+E32+E33+E34+E35+E36+E37+E38</f>
        <v>24960</v>
      </c>
      <c r="F29" s="630">
        <f t="shared" si="0"/>
        <v>100.01202067556196</v>
      </c>
    </row>
    <row r="30" spans="1:6" ht="19.5" customHeight="1">
      <c r="A30" s="335" t="s">
        <v>366</v>
      </c>
      <c r="B30" s="289"/>
      <c r="C30" s="336" t="s">
        <v>367</v>
      </c>
      <c r="D30" s="302">
        <v>555</v>
      </c>
      <c r="E30" s="301">
        <v>555</v>
      </c>
      <c r="F30" s="634">
        <f t="shared" si="0"/>
        <v>100</v>
      </c>
    </row>
    <row r="31" spans="1:6" ht="24.75" customHeight="1">
      <c r="A31" s="299">
        <v>1000124</v>
      </c>
      <c r="B31" s="289"/>
      <c r="C31" s="311" t="s">
        <v>608</v>
      </c>
      <c r="D31" s="302"/>
      <c r="E31" s="301"/>
      <c r="F31" s="634" t="e">
        <f t="shared" si="0"/>
        <v>#DIV/0!</v>
      </c>
    </row>
    <row r="32" spans="1:6" ht="26.25" customHeight="1">
      <c r="A32" s="299" t="s">
        <v>426</v>
      </c>
      <c r="B32" s="289"/>
      <c r="C32" s="311" t="s">
        <v>609</v>
      </c>
      <c r="D32" s="302">
        <v>1139</v>
      </c>
      <c r="E32" s="301">
        <v>1140</v>
      </c>
      <c r="F32" s="634">
        <f t="shared" si="0"/>
        <v>100.08779631255487</v>
      </c>
    </row>
    <row r="33" spans="1:6" ht="19.5" customHeight="1">
      <c r="A33" s="299" t="s">
        <v>427</v>
      </c>
      <c r="B33" s="289"/>
      <c r="C33" s="311" t="s">
        <v>473</v>
      </c>
      <c r="D33" s="302"/>
      <c r="E33" s="301"/>
      <c r="F33" s="634" t="e">
        <f t="shared" si="0"/>
        <v>#DIV/0!</v>
      </c>
    </row>
    <row r="34" spans="1:6" ht="19.5" customHeight="1">
      <c r="A34" s="299" t="s">
        <v>429</v>
      </c>
      <c r="B34" s="289"/>
      <c r="C34" s="311" t="s">
        <v>428</v>
      </c>
      <c r="D34" s="302">
        <v>14</v>
      </c>
      <c r="E34" s="301">
        <v>10</v>
      </c>
      <c r="F34" s="634">
        <f t="shared" si="0"/>
        <v>71.42857142857143</v>
      </c>
    </row>
    <row r="35" spans="1:6" ht="27" customHeight="1">
      <c r="A35" s="323" t="s">
        <v>430</v>
      </c>
      <c r="B35" s="337"/>
      <c r="C35" s="338" t="s">
        <v>613</v>
      </c>
      <c r="D35" s="339">
        <v>22188</v>
      </c>
      <c r="E35" s="340">
        <v>22190</v>
      </c>
      <c r="F35" s="634">
        <f t="shared" si="0"/>
        <v>100.00901388137733</v>
      </c>
    </row>
    <row r="36" spans="1:6" ht="19.5" customHeight="1">
      <c r="A36" s="299" t="s">
        <v>431</v>
      </c>
      <c r="B36" s="289"/>
      <c r="C36" s="311" t="s">
        <v>614</v>
      </c>
      <c r="D36" s="302">
        <v>1057</v>
      </c>
      <c r="E36" s="301">
        <v>1060</v>
      </c>
      <c r="F36" s="634">
        <f t="shared" si="0"/>
        <v>100.28382213812677</v>
      </c>
    </row>
    <row r="37" spans="1:6" ht="27.75" customHeight="1">
      <c r="A37" s="299">
        <v>1000116</v>
      </c>
      <c r="B37" s="289"/>
      <c r="C37" s="311" t="s">
        <v>610</v>
      </c>
      <c r="D37" s="302"/>
      <c r="E37" s="301"/>
      <c r="F37" s="634" t="e">
        <f t="shared" si="0"/>
        <v>#DIV/0!</v>
      </c>
    </row>
    <row r="38" spans="1:6" ht="29.25" customHeight="1">
      <c r="A38" s="299">
        <v>1000181</v>
      </c>
      <c r="B38" s="289"/>
      <c r="C38" s="311" t="s">
        <v>611</v>
      </c>
      <c r="D38" s="302">
        <v>4</v>
      </c>
      <c r="E38" s="301">
        <v>5</v>
      </c>
      <c r="F38" s="634">
        <f t="shared" si="0"/>
        <v>125</v>
      </c>
    </row>
    <row r="39" spans="1:6" ht="19.5" customHeight="1">
      <c r="A39" s="121"/>
      <c r="B39" s="303"/>
      <c r="C39" s="327" t="s">
        <v>496</v>
      </c>
      <c r="D39" s="305">
        <f>D40+D41</f>
        <v>1652</v>
      </c>
      <c r="E39" s="305">
        <f>E40+E41</f>
        <v>1655</v>
      </c>
      <c r="F39" s="630">
        <f t="shared" si="0"/>
        <v>100.181598062954</v>
      </c>
    </row>
    <row r="40" spans="1:6" ht="19.5" customHeight="1">
      <c r="A40" s="299">
        <v>1000215</v>
      </c>
      <c r="B40" s="289"/>
      <c r="C40" s="311" t="s">
        <v>480</v>
      </c>
      <c r="D40" s="302">
        <v>1537</v>
      </c>
      <c r="E40" s="301">
        <v>1540</v>
      </c>
      <c r="F40" s="634">
        <f t="shared" si="0"/>
        <v>100.19518542615484</v>
      </c>
    </row>
    <row r="41" spans="1:6" ht="19.5" customHeight="1">
      <c r="A41" s="60">
        <v>1000207</v>
      </c>
      <c r="B41" s="61"/>
      <c r="C41" s="327" t="s">
        <v>485</v>
      </c>
      <c r="D41" s="305">
        <f>D42+D43+D44+D45+D46+D47</f>
        <v>115</v>
      </c>
      <c r="E41" s="305">
        <f>E42+E43+E44+E45+E46+E47</f>
        <v>115</v>
      </c>
      <c r="F41" s="630">
        <f t="shared" si="0"/>
        <v>100</v>
      </c>
    </row>
    <row r="42" spans="1:6" ht="15" customHeight="1">
      <c r="A42" s="361">
        <v>1000207</v>
      </c>
      <c r="B42" s="362" t="s">
        <v>942</v>
      </c>
      <c r="C42" s="363" t="s">
        <v>938</v>
      </c>
      <c r="D42" s="364">
        <v>0</v>
      </c>
      <c r="E42" s="364">
        <v>0</v>
      </c>
      <c r="F42" s="635" t="e">
        <f t="shared" si="0"/>
        <v>#DIV/0!</v>
      </c>
    </row>
    <row r="43" spans="1:6" ht="15" customHeight="1">
      <c r="A43" s="361">
        <v>1000207</v>
      </c>
      <c r="B43" s="362" t="s">
        <v>942</v>
      </c>
      <c r="C43" s="363" t="s">
        <v>939</v>
      </c>
      <c r="D43" s="364">
        <v>0</v>
      </c>
      <c r="E43" s="364">
        <v>0</v>
      </c>
      <c r="F43" s="635" t="e">
        <f t="shared" si="0"/>
        <v>#DIV/0!</v>
      </c>
    </row>
    <row r="44" spans="1:6" ht="15" customHeight="1">
      <c r="A44" s="361">
        <v>1000207</v>
      </c>
      <c r="B44" s="362" t="s">
        <v>942</v>
      </c>
      <c r="C44" s="363" t="s">
        <v>940</v>
      </c>
      <c r="D44" s="364">
        <v>0</v>
      </c>
      <c r="E44" s="364">
        <v>0</v>
      </c>
      <c r="F44" s="635" t="e">
        <f t="shared" si="0"/>
        <v>#DIV/0!</v>
      </c>
    </row>
    <row r="45" spans="1:6" ht="15" customHeight="1">
      <c r="A45" s="361">
        <v>1000207</v>
      </c>
      <c r="B45" s="362" t="s">
        <v>942</v>
      </c>
      <c r="C45" s="363" t="s">
        <v>941</v>
      </c>
      <c r="D45" s="364">
        <v>0</v>
      </c>
      <c r="E45" s="364">
        <v>0</v>
      </c>
      <c r="F45" s="635" t="e">
        <f t="shared" si="0"/>
        <v>#DIV/0!</v>
      </c>
    </row>
    <row r="46" spans="1:6" ht="15" customHeight="1">
      <c r="A46" s="299">
        <v>1000207</v>
      </c>
      <c r="B46" s="289" t="s">
        <v>759</v>
      </c>
      <c r="C46" s="311" t="s">
        <v>494</v>
      </c>
      <c r="D46" s="302">
        <v>114</v>
      </c>
      <c r="E46" s="301">
        <v>114</v>
      </c>
      <c r="F46" s="634">
        <f t="shared" si="0"/>
        <v>100</v>
      </c>
    </row>
    <row r="47" spans="1:6" ht="15" customHeight="1" thickBot="1">
      <c r="A47" s="315">
        <v>1000207</v>
      </c>
      <c r="B47" s="316" t="s">
        <v>751</v>
      </c>
      <c r="C47" s="341" t="s">
        <v>495</v>
      </c>
      <c r="D47" s="313">
        <v>1</v>
      </c>
      <c r="E47" s="314">
        <v>1</v>
      </c>
      <c r="F47" s="640">
        <f t="shared" si="0"/>
        <v>100</v>
      </c>
    </row>
    <row r="48" spans="1:5" ht="25.5" customHeight="1">
      <c r="A48" s="971" t="s">
        <v>919</v>
      </c>
      <c r="B48" s="971"/>
      <c r="C48" s="971"/>
      <c r="D48" s="971"/>
      <c r="E48" s="971"/>
    </row>
    <row r="50" ht="12.75">
      <c r="D50" s="39"/>
    </row>
  </sheetData>
  <sheetProtection/>
  <mergeCells count="2">
    <mergeCell ref="A48:E48"/>
    <mergeCell ref="A2:C2"/>
  </mergeCells>
  <printOptions/>
  <pageMargins left="0.75" right="0.75" top="1" bottom="1" header="0.5" footer="0.5"/>
  <pageSetup horizontalDpi="1200" verticalDpi="12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I48"/>
  <sheetViews>
    <sheetView zoomScalePageLayoutView="0" workbookViewId="0" topLeftCell="A1">
      <selection activeCell="G11" sqref="G11"/>
    </sheetView>
  </sheetViews>
  <sheetFormatPr defaultColWidth="9.140625" defaultRowHeight="27.75" customHeight="1"/>
  <cols>
    <col min="1" max="1" width="9.140625" style="6" customWidth="1"/>
    <col min="2" max="2" width="9.140625" style="14" customWidth="1"/>
    <col min="3" max="3" width="47.7109375" style="6" customWidth="1"/>
    <col min="4" max="4" width="11.57421875" style="6" customWidth="1"/>
    <col min="5" max="5" width="10.140625" style="6" customWidth="1"/>
    <col min="6" max="16384" width="9.140625" style="6" customWidth="1"/>
  </cols>
  <sheetData>
    <row r="1" spans="1:3" ht="22.5" customHeight="1">
      <c r="A1" s="198" t="s">
        <v>991</v>
      </c>
      <c r="B1" s="199"/>
      <c r="C1" s="163"/>
    </row>
    <row r="2" spans="1:6" ht="18" customHeight="1" thickBot="1">
      <c r="A2" s="188" t="s">
        <v>1016</v>
      </c>
      <c r="B2" s="200"/>
      <c r="C2" s="190"/>
      <c r="F2" s="39" t="s">
        <v>596</v>
      </c>
    </row>
    <row r="3" spans="1:6" ht="65.25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25" t="s">
        <v>987</v>
      </c>
    </row>
    <row r="4" spans="1:6" ht="27.75" customHeight="1">
      <c r="A4" s="121"/>
      <c r="B4" s="303"/>
      <c r="C4" s="327" t="s">
        <v>474</v>
      </c>
      <c r="D4" s="305">
        <f>D5</f>
        <v>170</v>
      </c>
      <c r="E4" s="305">
        <f>E5</f>
        <v>170</v>
      </c>
      <c r="F4" s="630">
        <f>E4/D4*100</f>
        <v>100</v>
      </c>
    </row>
    <row r="5" spans="1:6" ht="27.75" customHeight="1">
      <c r="A5" s="299">
        <v>1100049</v>
      </c>
      <c r="B5" s="342"/>
      <c r="C5" s="311" t="s">
        <v>857</v>
      </c>
      <c r="D5" s="302">
        <v>170</v>
      </c>
      <c r="E5" s="301">
        <v>170</v>
      </c>
      <c r="F5" s="634">
        <f aca="true" t="shared" si="0" ref="F5:F25">E5/D5*100</f>
        <v>100</v>
      </c>
    </row>
    <row r="6" spans="1:9" ht="27.75" customHeight="1">
      <c r="A6" s="121"/>
      <c r="B6" s="303"/>
      <c r="C6" s="327" t="s">
        <v>476</v>
      </c>
      <c r="D6" s="305">
        <f>D7+D8+D9</f>
        <v>1639</v>
      </c>
      <c r="E6" s="305">
        <f>E7+E8+E9</f>
        <v>1640</v>
      </c>
      <c r="F6" s="630">
        <f t="shared" si="0"/>
        <v>100.06101281269066</v>
      </c>
      <c r="G6" s="6">
        <f>D6+D10</f>
        <v>9828</v>
      </c>
      <c r="H6" s="6">
        <f>E6+E10</f>
        <v>11405.5</v>
      </c>
      <c r="I6" s="719">
        <f>H6/G6*100</f>
        <v>116.05107855107855</v>
      </c>
    </row>
    <row r="7" spans="1:6" ht="27.75" customHeight="1">
      <c r="A7" s="299">
        <v>1900026</v>
      </c>
      <c r="B7" s="289"/>
      <c r="C7" s="311" t="s">
        <v>469</v>
      </c>
      <c r="D7" s="302">
        <v>1013</v>
      </c>
      <c r="E7" s="301">
        <v>1010</v>
      </c>
      <c r="F7" s="634">
        <f t="shared" si="0"/>
        <v>99.70384995064165</v>
      </c>
    </row>
    <row r="8" spans="1:6" ht="27.75" customHeight="1">
      <c r="A8" s="299">
        <v>1900034</v>
      </c>
      <c r="B8" s="289"/>
      <c r="C8" s="311" t="s">
        <v>477</v>
      </c>
      <c r="D8" s="302">
        <v>608</v>
      </c>
      <c r="E8" s="301">
        <v>610</v>
      </c>
      <c r="F8" s="634">
        <f t="shared" si="0"/>
        <v>100.32894736842107</v>
      </c>
    </row>
    <row r="9" spans="1:6" ht="27.75" customHeight="1">
      <c r="A9" s="299">
        <v>1900042</v>
      </c>
      <c r="B9" s="289"/>
      <c r="C9" s="311" t="s">
        <v>478</v>
      </c>
      <c r="D9" s="302">
        <v>18</v>
      </c>
      <c r="E9" s="301">
        <v>20</v>
      </c>
      <c r="F9" s="634">
        <f t="shared" si="0"/>
        <v>111.11111111111111</v>
      </c>
    </row>
    <row r="10" spans="1:6" ht="27.75" customHeight="1">
      <c r="A10" s="121"/>
      <c r="B10" s="303"/>
      <c r="C10" s="327" t="s">
        <v>785</v>
      </c>
      <c r="D10" s="305">
        <f>D11+D15</f>
        <v>8189</v>
      </c>
      <c r="E10" s="346">
        <f>E11+E15</f>
        <v>9765.5</v>
      </c>
      <c r="F10" s="630">
        <f t="shared" si="0"/>
        <v>119.25143485163024</v>
      </c>
    </row>
    <row r="11" spans="1:6" ht="27.75" customHeight="1">
      <c r="A11" s="330">
        <v>1700038</v>
      </c>
      <c r="B11" s="310"/>
      <c r="C11" s="331" t="s">
        <v>788</v>
      </c>
      <c r="D11" s="668">
        <f>D12+D13+D14</f>
        <v>2440</v>
      </c>
      <c r="E11" s="668">
        <f>E12+E13+E14</f>
        <v>4015.5</v>
      </c>
      <c r="F11" s="632">
        <f t="shared" si="0"/>
        <v>164.56967213114754</v>
      </c>
    </row>
    <row r="12" spans="1:6" ht="27.75" customHeight="1">
      <c r="A12" s="299">
        <v>1700038</v>
      </c>
      <c r="B12" s="289"/>
      <c r="C12" s="311" t="s">
        <v>356</v>
      </c>
      <c r="D12" s="302">
        <v>376</v>
      </c>
      <c r="E12" s="301">
        <v>370</v>
      </c>
      <c r="F12" s="634">
        <f t="shared" si="0"/>
        <v>98.40425531914893</v>
      </c>
    </row>
    <row r="13" spans="1:6" ht="27.75" customHeight="1">
      <c r="A13" s="299">
        <v>1700038</v>
      </c>
      <c r="B13" s="289"/>
      <c r="C13" s="311" t="s">
        <v>343</v>
      </c>
      <c r="D13" s="302">
        <v>302</v>
      </c>
      <c r="E13" s="301">
        <v>1833.5</v>
      </c>
      <c r="F13" s="634">
        <f t="shared" si="0"/>
        <v>607.1192052980132</v>
      </c>
    </row>
    <row r="14" spans="1:6" ht="27.75" customHeight="1">
      <c r="A14" s="299">
        <v>1700038</v>
      </c>
      <c r="B14" s="289"/>
      <c r="C14" s="311" t="s">
        <v>344</v>
      </c>
      <c r="D14" s="343">
        <v>1762</v>
      </c>
      <c r="E14" s="301">
        <v>1812</v>
      </c>
      <c r="F14" s="634">
        <f t="shared" si="0"/>
        <v>102.83768444948922</v>
      </c>
    </row>
    <row r="15" spans="1:6" ht="27.75" customHeight="1">
      <c r="A15" s="330">
        <v>1700053</v>
      </c>
      <c r="B15" s="310"/>
      <c r="C15" s="331" t="s">
        <v>612</v>
      </c>
      <c r="D15" s="309">
        <v>5749</v>
      </c>
      <c r="E15" s="720">
        <v>5750</v>
      </c>
      <c r="F15" s="632">
        <f t="shared" si="0"/>
        <v>100.0173943294486</v>
      </c>
    </row>
    <row r="16" spans="1:6" ht="27.75" customHeight="1">
      <c r="A16" s="121"/>
      <c r="B16" s="303"/>
      <c r="C16" s="327" t="s">
        <v>479</v>
      </c>
      <c r="D16" s="305">
        <f>D17+D18</f>
        <v>1415</v>
      </c>
      <c r="E16" s="305">
        <f>E17+E18</f>
        <v>1400</v>
      </c>
      <c r="F16" s="630">
        <f t="shared" si="0"/>
        <v>98.93992932862191</v>
      </c>
    </row>
    <row r="17" spans="1:6" ht="36.75" customHeight="1">
      <c r="A17" s="299">
        <v>1000215</v>
      </c>
      <c r="B17" s="344" t="s">
        <v>943</v>
      </c>
      <c r="C17" s="311" t="s">
        <v>480</v>
      </c>
      <c r="D17" s="302">
        <v>1415</v>
      </c>
      <c r="E17" s="301">
        <v>1400</v>
      </c>
      <c r="F17" s="634">
        <f t="shared" si="0"/>
        <v>98.93992932862191</v>
      </c>
    </row>
    <row r="18" spans="1:6" ht="27.75" customHeight="1">
      <c r="A18" s="60">
        <v>1000207</v>
      </c>
      <c r="B18" s="345"/>
      <c r="C18" s="327" t="s">
        <v>485</v>
      </c>
      <c r="D18" s="305">
        <f>D19+D20+D21+D22+D23+D24</f>
        <v>0</v>
      </c>
      <c r="E18" s="346">
        <f>E19+E20+E21+E22+E23+E24</f>
        <v>0</v>
      </c>
      <c r="F18" s="630" t="e">
        <f t="shared" si="0"/>
        <v>#DIV/0!</v>
      </c>
    </row>
    <row r="19" spans="1:6" ht="27.75" customHeight="1">
      <c r="A19" s="361">
        <v>1000207</v>
      </c>
      <c r="B19" s="370" t="s">
        <v>942</v>
      </c>
      <c r="C19" s="363" t="s">
        <v>938</v>
      </c>
      <c r="D19" s="364">
        <v>0</v>
      </c>
      <c r="E19" s="364">
        <v>0</v>
      </c>
      <c r="F19" s="635" t="e">
        <f t="shared" si="0"/>
        <v>#DIV/0!</v>
      </c>
    </row>
    <row r="20" spans="1:6" ht="27.75" customHeight="1">
      <c r="A20" s="361">
        <v>1000207</v>
      </c>
      <c r="B20" s="370" t="s">
        <v>942</v>
      </c>
      <c r="C20" s="363" t="s">
        <v>939</v>
      </c>
      <c r="D20" s="364">
        <v>0</v>
      </c>
      <c r="E20" s="364">
        <v>0</v>
      </c>
      <c r="F20" s="635" t="e">
        <f t="shared" si="0"/>
        <v>#DIV/0!</v>
      </c>
    </row>
    <row r="21" spans="1:6" ht="27.75" customHeight="1">
      <c r="A21" s="361">
        <v>1000207</v>
      </c>
      <c r="B21" s="370" t="s">
        <v>942</v>
      </c>
      <c r="C21" s="363" t="s">
        <v>940</v>
      </c>
      <c r="D21" s="364">
        <v>0</v>
      </c>
      <c r="E21" s="364">
        <v>0</v>
      </c>
      <c r="F21" s="635" t="e">
        <f t="shared" si="0"/>
        <v>#DIV/0!</v>
      </c>
    </row>
    <row r="22" spans="1:6" ht="27.75" customHeight="1">
      <c r="A22" s="361">
        <v>1000207</v>
      </c>
      <c r="B22" s="370" t="s">
        <v>942</v>
      </c>
      <c r="C22" s="363" t="s">
        <v>941</v>
      </c>
      <c r="D22" s="364">
        <v>0</v>
      </c>
      <c r="E22" s="364">
        <v>0</v>
      </c>
      <c r="F22" s="635" t="e">
        <f t="shared" si="0"/>
        <v>#DIV/0!</v>
      </c>
    </row>
    <row r="23" spans="1:6" ht="27.75" customHeight="1">
      <c r="A23" s="299">
        <v>1000207</v>
      </c>
      <c r="B23" s="289" t="s">
        <v>759</v>
      </c>
      <c r="C23" s="311" t="s">
        <v>494</v>
      </c>
      <c r="D23" s="302"/>
      <c r="E23" s="301"/>
      <c r="F23" s="634" t="e">
        <f t="shared" si="0"/>
        <v>#DIV/0!</v>
      </c>
    </row>
    <row r="24" spans="1:6" ht="27.75" customHeight="1">
      <c r="A24" s="299">
        <v>1000207</v>
      </c>
      <c r="B24" s="289" t="s">
        <v>751</v>
      </c>
      <c r="C24" s="311" t="s">
        <v>495</v>
      </c>
      <c r="D24" s="302"/>
      <c r="E24" s="301"/>
      <c r="F24" s="634" t="e">
        <f t="shared" si="0"/>
        <v>#DIV/0!</v>
      </c>
    </row>
    <row r="25" spans="1:6" ht="27.75" customHeight="1" thickBot="1">
      <c r="A25" s="347"/>
      <c r="B25" s="348"/>
      <c r="C25" s="349" t="s">
        <v>798</v>
      </c>
      <c r="D25" s="325">
        <v>12028</v>
      </c>
      <c r="E25" s="326">
        <v>12000</v>
      </c>
      <c r="F25" s="641">
        <f t="shared" si="0"/>
        <v>99.76720984369804</v>
      </c>
    </row>
    <row r="26" ht="27.75" customHeight="1">
      <c r="F26" s="42"/>
    </row>
    <row r="27" ht="27.75" customHeight="1">
      <c r="F27" s="42"/>
    </row>
    <row r="28" ht="27.75" customHeight="1">
      <c r="F28" s="42"/>
    </row>
    <row r="29" ht="27.75" customHeight="1">
      <c r="F29" s="42"/>
    </row>
    <row r="30" ht="27.75" customHeight="1">
      <c r="F30" s="42"/>
    </row>
    <row r="31" ht="27.75" customHeight="1">
      <c r="F31" s="42"/>
    </row>
    <row r="32" ht="27.75" customHeight="1">
      <c r="F32" s="42"/>
    </row>
    <row r="33" ht="27.75" customHeight="1">
      <c r="F33" s="42"/>
    </row>
    <row r="34" ht="27.75" customHeight="1">
      <c r="F34" s="42"/>
    </row>
    <row r="35" ht="27.75" customHeight="1">
      <c r="F35" s="42"/>
    </row>
    <row r="36" ht="27.75" customHeight="1">
      <c r="F36" s="42"/>
    </row>
    <row r="37" ht="27.75" customHeight="1">
      <c r="F37" s="42"/>
    </row>
    <row r="38" ht="27.75" customHeight="1">
      <c r="F38" s="42"/>
    </row>
    <row r="39" ht="27.75" customHeight="1">
      <c r="F39" s="42"/>
    </row>
    <row r="40" ht="27.75" customHeight="1">
      <c r="F40" s="42"/>
    </row>
    <row r="41" ht="27.75" customHeight="1">
      <c r="F41" s="42"/>
    </row>
    <row r="42" ht="27.75" customHeight="1">
      <c r="F42" s="42"/>
    </row>
    <row r="43" ht="27.75" customHeight="1">
      <c r="F43" s="42"/>
    </row>
    <row r="44" ht="27.75" customHeight="1">
      <c r="F44" s="42"/>
    </row>
    <row r="45" ht="27.75" customHeight="1">
      <c r="F45" s="42"/>
    </row>
    <row r="46" ht="27.75" customHeight="1">
      <c r="F46" s="7"/>
    </row>
    <row r="48" ht="27.75" customHeight="1">
      <c r="D48" s="39"/>
    </row>
  </sheetData>
  <sheetProtection/>
  <printOptions/>
  <pageMargins left="0.75" right="0.75" top="1" bottom="1" header="0.5" footer="0.5"/>
  <pageSetup horizontalDpi="1200" verticalDpi="1200" orientation="portrait" paperSize="9" scale="90" r:id="rId1"/>
  <colBreaks count="1" manualBreakCount="1">
    <brk id="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4">
      <selection activeCell="E3" sqref="E3:E53"/>
    </sheetView>
  </sheetViews>
  <sheetFormatPr defaultColWidth="9.140625" defaultRowHeight="12.75"/>
  <cols>
    <col min="1" max="2" width="9.140625" style="19" customWidth="1"/>
    <col min="3" max="3" width="58.140625" style="19" customWidth="1"/>
    <col min="4" max="4" width="11.421875" style="19" customWidth="1"/>
    <col min="5" max="5" width="10.8515625" style="19" customWidth="1"/>
    <col min="6" max="16384" width="9.140625" style="19" customWidth="1"/>
  </cols>
  <sheetData>
    <row r="1" spans="1:5" ht="12.75">
      <c r="A1" s="96" t="s">
        <v>707</v>
      </c>
      <c r="B1" s="97"/>
      <c r="C1" s="6"/>
      <c r="D1" s="6"/>
      <c r="E1" s="6"/>
    </row>
    <row r="2" spans="1:6" ht="13.5" thickBot="1">
      <c r="A2" s="972" t="s">
        <v>1016</v>
      </c>
      <c r="B2" s="972"/>
      <c r="C2" s="972"/>
      <c r="D2" s="6"/>
      <c r="F2" s="39" t="s">
        <v>597</v>
      </c>
    </row>
    <row r="3" spans="1:6" ht="65.25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195" t="s">
        <v>987</v>
      </c>
    </row>
    <row r="4" spans="1:6" ht="25.5" customHeight="1">
      <c r="A4" s="121"/>
      <c r="B4" s="303"/>
      <c r="C4" s="327" t="s">
        <v>983</v>
      </c>
      <c r="D4" s="304">
        <f>D5+D12+D19+D20+D21+D22+D23+D24</f>
        <v>12497</v>
      </c>
      <c r="E4" s="745">
        <f>E5+E12+E19+E20+E21+E22+E23+E24</f>
        <v>14962.3</v>
      </c>
      <c r="F4" s="630">
        <f>E4/D4*100</f>
        <v>119.72713451228294</v>
      </c>
    </row>
    <row r="5" spans="1:6" ht="24" customHeight="1">
      <c r="A5" s="330" t="s">
        <v>433</v>
      </c>
      <c r="B5" s="310"/>
      <c r="C5" s="350" t="s">
        <v>286</v>
      </c>
      <c r="D5" s="350">
        <f>D6+D7+D8+D9+D10+D11</f>
        <v>5634</v>
      </c>
      <c r="E5" s="746">
        <f>E6+E7+E8+E9+E10+E11</f>
        <v>8392.3</v>
      </c>
      <c r="F5" s="631">
        <f aca="true" t="shared" si="0" ref="F5:F53">E5/D5*100</f>
        <v>148.95811146609867</v>
      </c>
    </row>
    <row r="6" spans="1:6" ht="15" customHeight="1">
      <c r="A6" s="299">
        <v>1100031</v>
      </c>
      <c r="B6" s="289"/>
      <c r="C6" s="300" t="s">
        <v>287</v>
      </c>
      <c r="D6" s="300">
        <v>1050</v>
      </c>
      <c r="E6" s="623">
        <f>'[2]процена stanovn2016'!C31</f>
        <v>1766.05</v>
      </c>
      <c r="F6" s="634">
        <f t="shared" si="0"/>
        <v>168.1952380952381</v>
      </c>
    </row>
    <row r="7" spans="1:6" ht="15" customHeight="1">
      <c r="A7" s="299">
        <v>1100031</v>
      </c>
      <c r="B7" s="289"/>
      <c r="C7" s="300" t="s">
        <v>288</v>
      </c>
      <c r="D7" s="300">
        <v>1047</v>
      </c>
      <c r="E7" s="623">
        <f>'[2]процена stanovn2016'!C33</f>
        <v>1659.6499999999999</v>
      </c>
      <c r="F7" s="634">
        <f t="shared" si="0"/>
        <v>158.51480420248328</v>
      </c>
    </row>
    <row r="8" spans="1:6" ht="15" customHeight="1">
      <c r="A8" s="299">
        <v>1100031</v>
      </c>
      <c r="B8" s="289"/>
      <c r="C8" s="300" t="s">
        <v>289</v>
      </c>
      <c r="D8" s="300">
        <v>1044</v>
      </c>
      <c r="E8" s="623">
        <f>'[2]процена stanovn2016'!C35</f>
        <v>1575.1</v>
      </c>
      <c r="F8" s="634">
        <f t="shared" si="0"/>
        <v>150.87164750957854</v>
      </c>
    </row>
    <row r="9" spans="1:6" ht="15" customHeight="1">
      <c r="A9" s="299">
        <v>1100031</v>
      </c>
      <c r="B9" s="289"/>
      <c r="C9" s="300" t="s">
        <v>290</v>
      </c>
      <c r="D9" s="300">
        <v>1044</v>
      </c>
      <c r="E9" s="623">
        <f>'[2]процена stanovn2016'!C38</f>
        <v>1587.4499999999998</v>
      </c>
      <c r="F9" s="634">
        <f t="shared" si="0"/>
        <v>152.05459770114942</v>
      </c>
    </row>
    <row r="10" spans="1:6" ht="15" customHeight="1">
      <c r="A10" s="299">
        <v>1100031</v>
      </c>
      <c r="B10" s="289"/>
      <c r="C10" s="300" t="s">
        <v>358</v>
      </c>
      <c r="D10" s="300">
        <v>724</v>
      </c>
      <c r="E10" s="623">
        <f>'[2]процена stanovn2016'!C39</f>
        <v>954.75</v>
      </c>
      <c r="F10" s="634">
        <f t="shared" si="0"/>
        <v>131.87154696132598</v>
      </c>
    </row>
    <row r="11" spans="1:6" ht="15" customHeight="1">
      <c r="A11" s="299">
        <v>1100031</v>
      </c>
      <c r="B11" s="289"/>
      <c r="C11" s="300" t="s">
        <v>291</v>
      </c>
      <c r="D11" s="300">
        <v>725</v>
      </c>
      <c r="E11" s="623">
        <f>'[2]процена stanovn2016'!C41</f>
        <v>849.3</v>
      </c>
      <c r="F11" s="634">
        <f t="shared" si="0"/>
        <v>117.1448275862069</v>
      </c>
    </row>
    <row r="12" spans="1:6" ht="22.5" customHeight="1">
      <c r="A12" s="330" t="s">
        <v>434</v>
      </c>
      <c r="B12" s="289"/>
      <c r="C12" s="350" t="s">
        <v>857</v>
      </c>
      <c r="D12" s="350">
        <f>D13+D14+D15+D16+D17+D18</f>
        <v>2069</v>
      </c>
      <c r="E12" s="350">
        <f>E13+E14+E15+E16+E17+E18</f>
        <v>2070</v>
      </c>
      <c r="F12" s="632">
        <f t="shared" si="0"/>
        <v>100.04833252779119</v>
      </c>
    </row>
    <row r="13" spans="1:6" ht="15" customHeight="1">
      <c r="A13" s="299">
        <v>1100049</v>
      </c>
      <c r="B13" s="289"/>
      <c r="C13" s="300" t="s">
        <v>868</v>
      </c>
      <c r="D13" s="300">
        <v>314</v>
      </c>
      <c r="E13" s="301">
        <v>315</v>
      </c>
      <c r="F13" s="634">
        <f t="shared" si="0"/>
        <v>100.31847133757962</v>
      </c>
    </row>
    <row r="14" spans="1:6" ht="15" customHeight="1">
      <c r="A14" s="299">
        <v>1100049</v>
      </c>
      <c r="B14" s="289"/>
      <c r="C14" s="300" t="s">
        <v>867</v>
      </c>
      <c r="D14" s="300">
        <v>314</v>
      </c>
      <c r="E14" s="301">
        <v>315</v>
      </c>
      <c r="F14" s="634">
        <f t="shared" si="0"/>
        <v>100.31847133757962</v>
      </c>
    </row>
    <row r="15" spans="1:6" ht="15" customHeight="1">
      <c r="A15" s="299">
        <v>1100049</v>
      </c>
      <c r="B15" s="289"/>
      <c r="C15" s="300" t="s">
        <v>869</v>
      </c>
      <c r="D15" s="300">
        <v>314</v>
      </c>
      <c r="E15" s="301">
        <v>315</v>
      </c>
      <c r="F15" s="634">
        <f t="shared" si="0"/>
        <v>100.31847133757962</v>
      </c>
    </row>
    <row r="16" spans="1:6" ht="15" customHeight="1">
      <c r="A16" s="299">
        <v>1100049</v>
      </c>
      <c r="B16" s="289"/>
      <c r="C16" s="300" t="s">
        <v>998</v>
      </c>
      <c r="D16" s="300">
        <v>314</v>
      </c>
      <c r="E16" s="301">
        <v>315</v>
      </c>
      <c r="F16" s="634">
        <f t="shared" si="0"/>
        <v>100.31847133757962</v>
      </c>
    </row>
    <row r="17" spans="1:6" ht="15" customHeight="1">
      <c r="A17" s="299">
        <v>1100049</v>
      </c>
      <c r="B17" s="289"/>
      <c r="C17" s="300" t="s">
        <v>901</v>
      </c>
      <c r="D17" s="300">
        <v>407</v>
      </c>
      <c r="E17" s="301">
        <v>405</v>
      </c>
      <c r="F17" s="634">
        <f t="shared" si="0"/>
        <v>99.5085995085995</v>
      </c>
    </row>
    <row r="18" spans="1:6" ht="15" customHeight="1">
      <c r="A18" s="299">
        <v>1100049</v>
      </c>
      <c r="B18" s="289"/>
      <c r="C18" s="300" t="s">
        <v>902</v>
      </c>
      <c r="D18" s="300">
        <v>406</v>
      </c>
      <c r="E18" s="301">
        <v>405</v>
      </c>
      <c r="F18" s="634">
        <f t="shared" si="0"/>
        <v>99.75369458128078</v>
      </c>
    </row>
    <row r="19" spans="1:6" ht="29.25" customHeight="1">
      <c r="A19" s="330" t="s">
        <v>903</v>
      </c>
      <c r="B19" s="310"/>
      <c r="C19" s="350" t="s">
        <v>858</v>
      </c>
      <c r="D19" s="350">
        <v>2982</v>
      </c>
      <c r="E19" s="720">
        <v>2700</v>
      </c>
      <c r="F19" s="632">
        <f t="shared" si="0"/>
        <v>90.54325955734407</v>
      </c>
    </row>
    <row r="20" spans="1:6" ht="15" customHeight="1">
      <c r="A20" s="330" t="s">
        <v>435</v>
      </c>
      <c r="B20" s="310"/>
      <c r="C20" s="350" t="s">
        <v>285</v>
      </c>
      <c r="D20" s="350">
        <v>1812</v>
      </c>
      <c r="E20" s="720">
        <v>1800</v>
      </c>
      <c r="F20" s="632">
        <f t="shared" si="0"/>
        <v>99.33774834437085</v>
      </c>
    </row>
    <row r="21" spans="1:6" ht="15" customHeight="1">
      <c r="A21" s="330">
        <v>1000025</v>
      </c>
      <c r="B21" s="310" t="s">
        <v>752</v>
      </c>
      <c r="C21" s="350" t="s">
        <v>292</v>
      </c>
      <c r="D21" s="350"/>
      <c r="E21" s="623"/>
      <c r="F21" s="631" t="e">
        <f t="shared" si="0"/>
        <v>#DIV/0!</v>
      </c>
    </row>
    <row r="22" spans="1:6" ht="38.25">
      <c r="A22" s="330">
        <v>1100032</v>
      </c>
      <c r="B22" s="310"/>
      <c r="C22" s="331" t="s">
        <v>912</v>
      </c>
      <c r="D22" s="350"/>
      <c r="E22" s="301"/>
      <c r="F22" s="631" t="e">
        <f t="shared" si="0"/>
        <v>#DIV/0!</v>
      </c>
    </row>
    <row r="23" spans="1:6" ht="38.25">
      <c r="A23" s="330">
        <v>1100033</v>
      </c>
      <c r="B23" s="310"/>
      <c r="C23" s="331" t="s">
        <v>913</v>
      </c>
      <c r="D23" s="350"/>
      <c r="E23" s="301"/>
      <c r="F23" s="631" t="e">
        <f t="shared" si="0"/>
        <v>#DIV/0!</v>
      </c>
    </row>
    <row r="24" spans="1:6" ht="51">
      <c r="A24" s="330">
        <v>1100034</v>
      </c>
      <c r="B24" s="310"/>
      <c r="C24" s="331" t="s">
        <v>914</v>
      </c>
      <c r="D24" s="350"/>
      <c r="E24" s="301"/>
      <c r="F24" s="631" t="e">
        <f t="shared" si="0"/>
        <v>#DIV/0!</v>
      </c>
    </row>
    <row r="25" spans="1:6" ht="24.75" customHeight="1">
      <c r="A25" s="121"/>
      <c r="B25" s="303"/>
      <c r="C25" s="327" t="s">
        <v>761</v>
      </c>
      <c r="D25" s="304">
        <f>D26+D27+D28+D29+D30+D31+D32+D33+D34</f>
        <v>96135</v>
      </c>
      <c r="E25" s="304">
        <f>E26+E27+E28+E29+E30+E31+E32+E33+E34</f>
        <v>96135</v>
      </c>
      <c r="F25" s="630">
        <f t="shared" si="0"/>
        <v>100</v>
      </c>
    </row>
    <row r="26" spans="1:6" ht="15" customHeight="1">
      <c r="A26" s="299" t="s">
        <v>904</v>
      </c>
      <c r="B26" s="289"/>
      <c r="C26" s="300" t="s">
        <v>905</v>
      </c>
      <c r="D26" s="300">
        <v>60889</v>
      </c>
      <c r="E26" s="301">
        <v>60890</v>
      </c>
      <c r="F26" s="636">
        <f t="shared" si="0"/>
        <v>100.00164233276946</v>
      </c>
    </row>
    <row r="27" spans="1:6" ht="15" customHeight="1">
      <c r="A27" s="299">
        <v>1100064</v>
      </c>
      <c r="B27" s="289" t="s">
        <v>752</v>
      </c>
      <c r="C27" s="300" t="s">
        <v>906</v>
      </c>
      <c r="D27" s="300"/>
      <c r="E27" s="301"/>
      <c r="F27" s="636" t="e">
        <f t="shared" si="0"/>
        <v>#DIV/0!</v>
      </c>
    </row>
    <row r="28" spans="1:6" ht="15" customHeight="1">
      <c r="A28" s="299">
        <v>1100072</v>
      </c>
      <c r="B28" s="289"/>
      <c r="C28" s="300" t="s">
        <v>907</v>
      </c>
      <c r="D28" s="300">
        <v>11529</v>
      </c>
      <c r="E28" s="301">
        <v>11530</v>
      </c>
      <c r="F28" s="634">
        <f t="shared" si="0"/>
        <v>100.00867377916558</v>
      </c>
    </row>
    <row r="29" spans="1:6" ht="15" customHeight="1">
      <c r="A29" s="299">
        <v>1100072</v>
      </c>
      <c r="B29" s="289" t="s">
        <v>752</v>
      </c>
      <c r="C29" s="300" t="s">
        <v>908</v>
      </c>
      <c r="D29" s="300"/>
      <c r="E29" s="301"/>
      <c r="F29" s="636" t="e">
        <f t="shared" si="0"/>
        <v>#DIV/0!</v>
      </c>
    </row>
    <row r="30" spans="1:6" ht="15" customHeight="1">
      <c r="A30" s="299" t="s">
        <v>909</v>
      </c>
      <c r="B30" s="289"/>
      <c r="C30" s="300" t="s">
        <v>910</v>
      </c>
      <c r="D30" s="300">
        <v>26</v>
      </c>
      <c r="E30" s="301">
        <v>25</v>
      </c>
      <c r="F30" s="636">
        <f t="shared" si="0"/>
        <v>96.15384615384616</v>
      </c>
    </row>
    <row r="31" spans="1:6" ht="15" customHeight="1">
      <c r="A31" s="299" t="s">
        <v>437</v>
      </c>
      <c r="B31" s="289"/>
      <c r="C31" s="300" t="s">
        <v>492</v>
      </c>
      <c r="D31" s="300">
        <v>23691</v>
      </c>
      <c r="E31" s="301">
        <v>23690</v>
      </c>
      <c r="F31" s="636">
        <f t="shared" si="0"/>
        <v>99.99577898780127</v>
      </c>
    </row>
    <row r="32" spans="1:6" ht="24.75" customHeight="1">
      <c r="A32" s="299" t="s">
        <v>436</v>
      </c>
      <c r="B32" s="289"/>
      <c r="C32" s="311" t="s">
        <v>862</v>
      </c>
      <c r="D32" s="318"/>
      <c r="E32" s="24"/>
      <c r="F32" s="636" t="e">
        <f t="shared" si="0"/>
        <v>#DIV/0!</v>
      </c>
    </row>
    <row r="33" spans="1:6" ht="15" customHeight="1">
      <c r="A33" s="299">
        <v>2200103</v>
      </c>
      <c r="B33" s="289"/>
      <c r="C33" s="300" t="s">
        <v>911</v>
      </c>
      <c r="D33" s="318"/>
      <c r="E33" s="24"/>
      <c r="F33" s="636" t="e">
        <f t="shared" si="0"/>
        <v>#DIV/0!</v>
      </c>
    </row>
    <row r="34" spans="1:6" ht="15" customHeight="1">
      <c r="A34" s="286" t="s">
        <v>453</v>
      </c>
      <c r="B34" s="289"/>
      <c r="C34" s="283" t="s">
        <v>493</v>
      </c>
      <c r="D34" s="318"/>
      <c r="E34" s="24"/>
      <c r="F34" s="636" t="e">
        <f t="shared" si="0"/>
        <v>#DIV/0!</v>
      </c>
    </row>
    <row r="35" spans="1:6" ht="21" customHeight="1">
      <c r="A35" s="121"/>
      <c r="B35" s="303"/>
      <c r="C35" s="304" t="s">
        <v>569</v>
      </c>
      <c r="D35" s="304">
        <f>SUM(D36:D44)</f>
        <v>13936</v>
      </c>
      <c r="E35" s="304">
        <f>SUM(E36:E44)</f>
        <v>13931</v>
      </c>
      <c r="F35" s="630">
        <f t="shared" si="0"/>
        <v>99.96412169919633</v>
      </c>
    </row>
    <row r="36" spans="1:6" ht="15" customHeight="1">
      <c r="A36" s="335" t="s">
        <v>366</v>
      </c>
      <c r="B36" s="289"/>
      <c r="C36" s="336" t="s">
        <v>367</v>
      </c>
      <c r="D36" s="300">
        <v>490</v>
      </c>
      <c r="E36" s="301">
        <v>490</v>
      </c>
      <c r="F36" s="636">
        <f t="shared" si="0"/>
        <v>100</v>
      </c>
    </row>
    <row r="37" spans="1:6" ht="15" customHeight="1">
      <c r="A37" s="299">
        <v>1000124</v>
      </c>
      <c r="B37" s="289"/>
      <c r="C37" s="300" t="s">
        <v>608</v>
      </c>
      <c r="D37" s="300">
        <v>1</v>
      </c>
      <c r="E37" s="301"/>
      <c r="F37" s="636">
        <f t="shared" si="0"/>
        <v>0</v>
      </c>
    </row>
    <row r="38" spans="1:6" ht="15" customHeight="1">
      <c r="A38" s="299" t="s">
        <v>426</v>
      </c>
      <c r="B38" s="289"/>
      <c r="C38" s="300" t="s">
        <v>609</v>
      </c>
      <c r="D38" s="300">
        <v>2521</v>
      </c>
      <c r="E38" s="301">
        <v>2521</v>
      </c>
      <c r="F38" s="636">
        <f t="shared" si="0"/>
        <v>100</v>
      </c>
    </row>
    <row r="39" spans="1:6" ht="15" customHeight="1">
      <c r="A39" s="299" t="s">
        <v>427</v>
      </c>
      <c r="B39" s="289"/>
      <c r="C39" s="300" t="s">
        <v>473</v>
      </c>
      <c r="D39" s="300"/>
      <c r="E39" s="301"/>
      <c r="F39" s="636" t="e">
        <f t="shared" si="0"/>
        <v>#DIV/0!</v>
      </c>
    </row>
    <row r="40" spans="1:6" ht="15" customHeight="1">
      <c r="A40" s="299" t="s">
        <v>429</v>
      </c>
      <c r="B40" s="289"/>
      <c r="C40" s="300" t="s">
        <v>428</v>
      </c>
      <c r="D40" s="300">
        <v>219</v>
      </c>
      <c r="E40" s="301">
        <v>220</v>
      </c>
      <c r="F40" s="636">
        <f t="shared" si="0"/>
        <v>100.4566210045662</v>
      </c>
    </row>
    <row r="41" spans="1:6" ht="15" customHeight="1">
      <c r="A41" s="323">
        <v>1000165</v>
      </c>
      <c r="B41" s="337"/>
      <c r="C41" s="352" t="s">
        <v>613</v>
      </c>
      <c r="D41" s="352">
        <v>8241</v>
      </c>
      <c r="E41" s="340">
        <v>8240</v>
      </c>
      <c r="F41" s="636">
        <f t="shared" si="0"/>
        <v>99.9878655502973</v>
      </c>
    </row>
    <row r="42" spans="1:6" ht="15" customHeight="1">
      <c r="A42" s="299" t="s">
        <v>431</v>
      </c>
      <c r="B42" s="289"/>
      <c r="C42" s="300" t="s">
        <v>614</v>
      </c>
      <c r="D42" s="300">
        <v>2461</v>
      </c>
      <c r="E42" s="301">
        <v>2460</v>
      </c>
      <c r="F42" s="636">
        <f t="shared" si="0"/>
        <v>99.95936611133686</v>
      </c>
    </row>
    <row r="43" spans="1:6" ht="15" customHeight="1">
      <c r="A43" s="299" t="s">
        <v>438</v>
      </c>
      <c r="B43" s="289"/>
      <c r="C43" s="300" t="s">
        <v>610</v>
      </c>
      <c r="D43" s="300"/>
      <c r="E43" s="301"/>
      <c r="F43" s="636" t="e">
        <f t="shared" si="0"/>
        <v>#DIV/0!</v>
      </c>
    </row>
    <row r="44" spans="1:6" ht="15" customHeight="1">
      <c r="A44" s="299">
        <v>1000181</v>
      </c>
      <c r="B44" s="289"/>
      <c r="C44" s="300" t="s">
        <v>611</v>
      </c>
      <c r="D44" s="300">
        <v>3</v>
      </c>
      <c r="E44" s="301"/>
      <c r="F44" s="636">
        <f t="shared" si="0"/>
        <v>0</v>
      </c>
    </row>
    <row r="45" spans="1:6" ht="22.5" customHeight="1">
      <c r="A45" s="121"/>
      <c r="B45" s="303"/>
      <c r="C45" s="304" t="s">
        <v>496</v>
      </c>
      <c r="D45" s="304">
        <f>D46+D47</f>
        <v>1566</v>
      </c>
      <c r="E45" s="304">
        <f>E46+E47</f>
        <v>1570</v>
      </c>
      <c r="F45" s="630">
        <f t="shared" si="0"/>
        <v>100.25542784163474</v>
      </c>
    </row>
    <row r="46" spans="1:6" ht="15" customHeight="1">
      <c r="A46" s="169">
        <v>1000215</v>
      </c>
      <c r="B46" s="306"/>
      <c r="C46" s="302" t="s">
        <v>480</v>
      </c>
      <c r="D46" s="302">
        <v>1228</v>
      </c>
      <c r="E46" s="301">
        <v>1230</v>
      </c>
      <c r="F46" s="636">
        <f t="shared" si="0"/>
        <v>100.1628664495114</v>
      </c>
    </row>
    <row r="47" spans="1:6" ht="24" customHeight="1">
      <c r="A47" s="307">
        <v>1000207</v>
      </c>
      <c r="B47" s="308"/>
      <c r="C47" s="309" t="s">
        <v>485</v>
      </c>
      <c r="D47" s="309">
        <f>D48+D49+D50+D51+D52+D53</f>
        <v>338</v>
      </c>
      <c r="E47" s="309">
        <f>E48+E49+E50+E51+E52+E53</f>
        <v>340</v>
      </c>
      <c r="F47" s="631">
        <f t="shared" si="0"/>
        <v>100.59171597633136</v>
      </c>
    </row>
    <row r="48" spans="1:6" ht="15" customHeight="1">
      <c r="A48" s="361">
        <v>1000207</v>
      </c>
      <c r="B48" s="362" t="s">
        <v>942</v>
      </c>
      <c r="C48" s="363" t="s">
        <v>938</v>
      </c>
      <c r="D48" s="364">
        <v>0</v>
      </c>
      <c r="E48" s="364">
        <v>0</v>
      </c>
      <c r="F48" s="635" t="e">
        <f t="shared" si="0"/>
        <v>#DIV/0!</v>
      </c>
    </row>
    <row r="49" spans="1:6" ht="15" customHeight="1">
      <c r="A49" s="361">
        <v>1000207</v>
      </c>
      <c r="B49" s="362" t="s">
        <v>942</v>
      </c>
      <c r="C49" s="363" t="s">
        <v>939</v>
      </c>
      <c r="D49" s="364">
        <v>0</v>
      </c>
      <c r="E49" s="364">
        <v>0</v>
      </c>
      <c r="F49" s="635" t="e">
        <f t="shared" si="0"/>
        <v>#DIV/0!</v>
      </c>
    </row>
    <row r="50" spans="1:6" ht="15" customHeight="1">
      <c r="A50" s="361">
        <v>1000207</v>
      </c>
      <c r="B50" s="362" t="s">
        <v>942</v>
      </c>
      <c r="C50" s="363" t="s">
        <v>940</v>
      </c>
      <c r="D50" s="364">
        <v>0</v>
      </c>
      <c r="E50" s="364">
        <v>0</v>
      </c>
      <c r="F50" s="635" t="e">
        <f t="shared" si="0"/>
        <v>#DIV/0!</v>
      </c>
    </row>
    <row r="51" spans="1:6" ht="15" customHeight="1">
      <c r="A51" s="361">
        <v>1000207</v>
      </c>
      <c r="B51" s="362" t="s">
        <v>942</v>
      </c>
      <c r="C51" s="363" t="s">
        <v>941</v>
      </c>
      <c r="D51" s="364">
        <v>0</v>
      </c>
      <c r="E51" s="364">
        <v>0</v>
      </c>
      <c r="F51" s="635" t="e">
        <f t="shared" si="0"/>
        <v>#DIV/0!</v>
      </c>
    </row>
    <row r="52" spans="1:6" ht="15" customHeight="1">
      <c r="A52" s="169">
        <v>1000207</v>
      </c>
      <c r="B52" s="306" t="s">
        <v>759</v>
      </c>
      <c r="C52" s="302" t="s">
        <v>494</v>
      </c>
      <c r="D52" s="302">
        <v>338</v>
      </c>
      <c r="E52" s="302">
        <v>340</v>
      </c>
      <c r="F52" s="636">
        <f t="shared" si="0"/>
        <v>100.59171597633136</v>
      </c>
    </row>
    <row r="53" spans="1:6" ht="15" customHeight="1" thickBot="1">
      <c r="A53" s="180">
        <v>1000207</v>
      </c>
      <c r="B53" s="312" t="s">
        <v>751</v>
      </c>
      <c r="C53" s="313" t="s">
        <v>495</v>
      </c>
      <c r="D53" s="313"/>
      <c r="E53" s="313"/>
      <c r="F53" s="642" t="e">
        <f t="shared" si="0"/>
        <v>#DIV/0!</v>
      </c>
    </row>
    <row r="54" spans="1:6" ht="12.75">
      <c r="A54" s="971" t="s">
        <v>293</v>
      </c>
      <c r="B54" s="971"/>
      <c r="C54" s="971"/>
      <c r="D54" s="971"/>
      <c r="E54" s="971"/>
      <c r="F54" s="624"/>
    </row>
  </sheetData>
  <sheetProtection/>
  <mergeCells count="2">
    <mergeCell ref="A54:E54"/>
    <mergeCell ref="A2:C2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5">
      <selection activeCell="E3" sqref="E3:E20"/>
    </sheetView>
  </sheetViews>
  <sheetFormatPr defaultColWidth="9.140625" defaultRowHeight="12.75"/>
  <cols>
    <col min="1" max="1" width="9.140625" style="6" customWidth="1"/>
    <col min="2" max="2" width="10.57421875" style="14" customWidth="1"/>
    <col min="3" max="3" width="42.140625" style="6" customWidth="1"/>
    <col min="4" max="4" width="11.140625" style="6" customWidth="1"/>
    <col min="5" max="5" width="10.140625" style="6" customWidth="1"/>
    <col min="6" max="16384" width="9.140625" style="6" customWidth="1"/>
  </cols>
  <sheetData>
    <row r="1" spans="1:5" s="7" customFormat="1" ht="12.75">
      <c r="A1" s="96" t="s">
        <v>786</v>
      </c>
      <c r="B1" s="97"/>
      <c r="C1" s="6"/>
      <c r="D1" s="6"/>
      <c r="E1" s="6"/>
    </row>
    <row r="2" spans="1:6" s="7" customFormat="1" ht="13.5" thickBot="1">
      <c r="A2" s="96" t="s">
        <v>1016</v>
      </c>
      <c r="B2" s="97"/>
      <c r="C2" s="6"/>
      <c r="D2" s="6"/>
      <c r="F2" s="39" t="s">
        <v>598</v>
      </c>
    </row>
    <row r="3" spans="1:6" s="7" customFormat="1" ht="65.25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25" t="s">
        <v>987</v>
      </c>
    </row>
    <row r="4" spans="1:6" s="7" customFormat="1" ht="23.25" customHeight="1">
      <c r="A4" s="355"/>
      <c r="B4" s="356"/>
      <c r="C4" s="327" t="s">
        <v>496</v>
      </c>
      <c r="D4" s="357">
        <f>D5+D10</f>
        <v>1024</v>
      </c>
      <c r="E4" s="357">
        <f>E5+E10</f>
        <v>1024</v>
      </c>
      <c r="F4" s="630">
        <f>E4/D4*100</f>
        <v>100</v>
      </c>
    </row>
    <row r="5" spans="1:6" ht="19.5" customHeight="1">
      <c r="A5" s="307">
        <v>1000215</v>
      </c>
      <c r="B5" s="308"/>
      <c r="C5" s="309" t="s">
        <v>480</v>
      </c>
      <c r="D5" s="309">
        <v>924</v>
      </c>
      <c r="E5" s="309">
        <v>924</v>
      </c>
      <c r="F5" s="632">
        <f aca="true" t="shared" si="0" ref="F5:F20">E5/D5*100</f>
        <v>100</v>
      </c>
    </row>
    <row r="6" spans="1:6" ht="30" customHeight="1">
      <c r="A6" s="169">
        <v>1000215</v>
      </c>
      <c r="B6" s="344" t="s">
        <v>944</v>
      </c>
      <c r="C6" s="302" t="s">
        <v>481</v>
      </c>
      <c r="D6" s="302"/>
      <c r="E6" s="301"/>
      <c r="F6" s="634" t="e">
        <f t="shared" si="0"/>
        <v>#DIV/0!</v>
      </c>
    </row>
    <row r="7" spans="1:6" ht="30" customHeight="1">
      <c r="A7" s="169">
        <v>1000215</v>
      </c>
      <c r="B7" s="344" t="s">
        <v>945</v>
      </c>
      <c r="C7" s="302" t="s">
        <v>482</v>
      </c>
      <c r="D7" s="302"/>
      <c r="E7" s="301"/>
      <c r="F7" s="634" t="e">
        <f t="shared" si="0"/>
        <v>#DIV/0!</v>
      </c>
    </row>
    <row r="8" spans="1:6" ht="30" customHeight="1">
      <c r="A8" s="169">
        <v>1000215</v>
      </c>
      <c r="B8" s="344" t="s">
        <v>946</v>
      </c>
      <c r="C8" s="302" t="s">
        <v>483</v>
      </c>
      <c r="D8" s="302"/>
      <c r="E8" s="301"/>
      <c r="F8" s="634" t="e">
        <f t="shared" si="0"/>
        <v>#DIV/0!</v>
      </c>
    </row>
    <row r="9" spans="1:6" ht="30" customHeight="1">
      <c r="A9" s="169">
        <v>1000215</v>
      </c>
      <c r="B9" s="344" t="s">
        <v>947</v>
      </c>
      <c r="C9" s="302" t="s">
        <v>484</v>
      </c>
      <c r="D9" s="302"/>
      <c r="E9" s="301"/>
      <c r="F9" s="634" t="e">
        <f t="shared" si="0"/>
        <v>#DIV/0!</v>
      </c>
    </row>
    <row r="10" spans="1:6" ht="19.5" customHeight="1">
      <c r="A10" s="307">
        <v>1000207</v>
      </c>
      <c r="B10" s="308"/>
      <c r="C10" s="309" t="s">
        <v>485</v>
      </c>
      <c r="D10" s="309">
        <f>D11+D12+D13+D14+D15+D16</f>
        <v>100</v>
      </c>
      <c r="E10" s="309">
        <f>E11+E12+E13+E14+E15+E16</f>
        <v>100</v>
      </c>
      <c r="F10" s="632">
        <f t="shared" si="0"/>
        <v>100</v>
      </c>
    </row>
    <row r="11" spans="1:6" ht="19.5" customHeight="1">
      <c r="A11" s="367">
        <v>1000207</v>
      </c>
      <c r="B11" s="368" t="s">
        <v>942</v>
      </c>
      <c r="C11" s="369" t="s">
        <v>938</v>
      </c>
      <c r="D11" s="364">
        <v>0</v>
      </c>
      <c r="E11" s="364">
        <v>0</v>
      </c>
      <c r="F11" s="635" t="e">
        <f t="shared" si="0"/>
        <v>#DIV/0!</v>
      </c>
    </row>
    <row r="12" spans="1:6" ht="19.5" customHeight="1">
      <c r="A12" s="361">
        <v>1000207</v>
      </c>
      <c r="B12" s="362" t="s">
        <v>942</v>
      </c>
      <c r="C12" s="363" t="s">
        <v>939</v>
      </c>
      <c r="D12" s="364">
        <v>0</v>
      </c>
      <c r="E12" s="364">
        <v>0</v>
      </c>
      <c r="F12" s="635" t="e">
        <f t="shared" si="0"/>
        <v>#DIV/0!</v>
      </c>
    </row>
    <row r="13" spans="1:6" ht="19.5" customHeight="1">
      <c r="A13" s="361">
        <v>1000207</v>
      </c>
      <c r="B13" s="362" t="s">
        <v>942</v>
      </c>
      <c r="C13" s="363" t="s">
        <v>940</v>
      </c>
      <c r="D13" s="364">
        <v>0</v>
      </c>
      <c r="E13" s="364">
        <v>0</v>
      </c>
      <c r="F13" s="635" t="e">
        <f t="shared" si="0"/>
        <v>#DIV/0!</v>
      </c>
    </row>
    <row r="14" spans="1:6" ht="19.5" customHeight="1">
      <c r="A14" s="361">
        <v>1000207</v>
      </c>
      <c r="B14" s="362" t="s">
        <v>942</v>
      </c>
      <c r="C14" s="363" t="s">
        <v>941</v>
      </c>
      <c r="D14" s="364">
        <v>0</v>
      </c>
      <c r="E14" s="364">
        <v>0</v>
      </c>
      <c r="F14" s="635" t="e">
        <f t="shared" si="0"/>
        <v>#DIV/0!</v>
      </c>
    </row>
    <row r="15" spans="1:6" ht="19.5" customHeight="1">
      <c r="A15" s="169">
        <v>1000207</v>
      </c>
      <c r="B15" s="306" t="s">
        <v>759</v>
      </c>
      <c r="C15" s="302" t="s">
        <v>494</v>
      </c>
      <c r="D15" s="302">
        <v>100</v>
      </c>
      <c r="E15" s="760">
        <v>100</v>
      </c>
      <c r="F15" s="634">
        <f t="shared" si="0"/>
        <v>100</v>
      </c>
    </row>
    <row r="16" spans="1:6" ht="19.5" customHeight="1">
      <c r="A16" s="169">
        <v>1000207</v>
      </c>
      <c r="B16" s="306" t="s">
        <v>751</v>
      </c>
      <c r="C16" s="302" t="s">
        <v>495</v>
      </c>
      <c r="D16" s="302"/>
      <c r="E16" s="301"/>
      <c r="F16" s="634" t="e">
        <f t="shared" si="0"/>
        <v>#DIV/0!</v>
      </c>
    </row>
    <row r="17" spans="1:6" ht="19.5" customHeight="1">
      <c r="A17" s="121"/>
      <c r="B17" s="303"/>
      <c r="C17" s="304" t="s">
        <v>476</v>
      </c>
      <c r="D17" s="305">
        <f>D18+D19+D20</f>
        <v>1342</v>
      </c>
      <c r="E17" s="305">
        <f>E18+E19+E20</f>
        <v>750</v>
      </c>
      <c r="F17" s="630">
        <f t="shared" si="0"/>
        <v>55.88673621460507</v>
      </c>
    </row>
    <row r="18" spans="1:6" ht="19.5" customHeight="1">
      <c r="A18" s="299">
        <v>1900026</v>
      </c>
      <c r="B18" s="289"/>
      <c r="C18" s="300" t="s">
        <v>469</v>
      </c>
      <c r="D18" s="302">
        <v>350</v>
      </c>
      <c r="E18" s="302">
        <v>220</v>
      </c>
      <c r="F18" s="634">
        <f t="shared" si="0"/>
        <v>62.857142857142854</v>
      </c>
    </row>
    <row r="19" spans="1:6" ht="19.5" customHeight="1">
      <c r="A19" s="299">
        <v>1900034</v>
      </c>
      <c r="B19" s="289"/>
      <c r="C19" s="300" t="s">
        <v>477</v>
      </c>
      <c r="D19" s="302">
        <v>867</v>
      </c>
      <c r="E19" s="302">
        <v>450</v>
      </c>
      <c r="F19" s="634">
        <f t="shared" si="0"/>
        <v>51.903114186851205</v>
      </c>
    </row>
    <row r="20" spans="1:6" ht="19.5" customHeight="1" thickBot="1">
      <c r="A20" s="315">
        <v>1900042</v>
      </c>
      <c r="B20" s="316"/>
      <c r="C20" s="317" t="s">
        <v>478</v>
      </c>
      <c r="D20" s="313">
        <v>125</v>
      </c>
      <c r="E20" s="313">
        <v>80</v>
      </c>
      <c r="F20" s="640">
        <f t="shared" si="0"/>
        <v>64</v>
      </c>
    </row>
    <row r="21" ht="12.75">
      <c r="F21" s="42"/>
    </row>
    <row r="22" ht="12.75">
      <c r="F22" s="42"/>
    </row>
    <row r="23" ht="12.75">
      <c r="F23" s="42"/>
    </row>
    <row r="24" ht="12.75">
      <c r="F24" s="42"/>
    </row>
    <row r="25" ht="12.75">
      <c r="F25" s="42"/>
    </row>
    <row r="26" ht="12.75">
      <c r="F26" s="42"/>
    </row>
    <row r="27" ht="12.75">
      <c r="F27" s="42"/>
    </row>
    <row r="28" ht="12.75">
      <c r="F28" s="42"/>
    </row>
    <row r="29" ht="12.75">
      <c r="F29" s="42"/>
    </row>
    <row r="30" ht="12.75">
      <c r="F30" s="42"/>
    </row>
    <row r="31" ht="12.75">
      <c r="F31" s="42"/>
    </row>
    <row r="32" ht="12.75">
      <c r="F32" s="42"/>
    </row>
    <row r="33" ht="12.75">
      <c r="F33" s="42"/>
    </row>
    <row r="34" ht="12.75">
      <c r="F34" s="42"/>
    </row>
    <row r="35" ht="12.75">
      <c r="F35" s="42"/>
    </row>
    <row r="36" ht="12.75">
      <c r="F36" s="42"/>
    </row>
    <row r="37" ht="12.75">
      <c r="F37" s="42"/>
    </row>
    <row r="38" ht="12.75">
      <c r="F38" s="42"/>
    </row>
    <row r="39" ht="12.75">
      <c r="F39" s="42"/>
    </row>
    <row r="40" ht="12.75">
      <c r="F40" s="42"/>
    </row>
    <row r="41" ht="12.75">
      <c r="F41" s="42"/>
    </row>
    <row r="42" ht="12.75">
      <c r="F42" s="42"/>
    </row>
    <row r="43" ht="12.75">
      <c r="F43" s="42"/>
    </row>
    <row r="44" ht="12.75">
      <c r="F44" s="42"/>
    </row>
    <row r="45" ht="12.75">
      <c r="F45" s="42"/>
    </row>
    <row r="46" ht="12.75">
      <c r="F46" s="42"/>
    </row>
    <row r="47" ht="12.75">
      <c r="F47" s="7"/>
    </row>
    <row r="48" ht="12.75">
      <c r="F48" s="7"/>
    </row>
    <row r="49" spans="4:6" ht="12.75">
      <c r="D49" s="39"/>
      <c r="F49" s="7"/>
    </row>
  </sheetData>
  <sheetProtection/>
  <printOptions/>
  <pageMargins left="0.75" right="0.75" top="1" bottom="1" header="0.5" footer="0.5"/>
  <pageSetup horizontalDpi="600" verticalDpi="600" orientation="portrait" scale="94" r:id="rId1"/>
  <ignoredErrors>
    <ignoredError sqref="B1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38">
      <selection activeCell="A3" sqref="A3:C51"/>
    </sheetView>
  </sheetViews>
  <sheetFormatPr defaultColWidth="9.140625" defaultRowHeight="12.75"/>
  <cols>
    <col min="1" max="1" width="8.7109375" style="19" customWidth="1"/>
    <col min="2" max="2" width="9.28125" style="19" customWidth="1"/>
    <col min="3" max="3" width="53.28125" style="19" customWidth="1"/>
    <col min="4" max="4" width="11.140625" style="19" customWidth="1"/>
    <col min="5" max="5" width="10.28125" style="19" customWidth="1"/>
    <col min="6" max="16384" width="9.140625" style="19" customWidth="1"/>
  </cols>
  <sheetData>
    <row r="1" spans="1:5" ht="12.75">
      <c r="A1" s="16" t="s">
        <v>708</v>
      </c>
      <c r="B1" s="86"/>
      <c r="C1" s="6"/>
      <c r="D1" s="15"/>
      <c r="E1" s="15"/>
    </row>
    <row r="2" spans="1:6" ht="13.5" thickBot="1">
      <c r="A2" s="16" t="s">
        <v>1016</v>
      </c>
      <c r="B2" s="14"/>
      <c r="C2" s="6"/>
      <c r="D2" s="6"/>
      <c r="F2" s="39" t="s">
        <v>599</v>
      </c>
    </row>
    <row r="3" spans="1:6" ht="65.25" customHeight="1">
      <c r="A3" s="57" t="s">
        <v>833</v>
      </c>
      <c r="B3" s="58" t="s">
        <v>834</v>
      </c>
      <c r="C3" s="194" t="s">
        <v>470</v>
      </c>
      <c r="D3" s="45" t="s">
        <v>1020</v>
      </c>
      <c r="E3" s="46" t="s">
        <v>1018</v>
      </c>
      <c r="F3" s="195" t="s">
        <v>987</v>
      </c>
    </row>
    <row r="4" spans="1:6" ht="19.5" customHeight="1">
      <c r="A4" s="60"/>
      <c r="B4" s="61"/>
      <c r="C4" s="327" t="s">
        <v>983</v>
      </c>
      <c r="D4" s="305">
        <f>D5+D6+D7+D8+D9+D12+D13+D14+D17+D20</f>
        <v>31240</v>
      </c>
      <c r="E4" s="346">
        <f>E5+E6+E7+E8+E9+E12+E13+E14+E17+E20</f>
        <v>61025</v>
      </c>
      <c r="F4" s="630">
        <f>E4/D4*100</f>
        <v>195.34250960307298</v>
      </c>
    </row>
    <row r="5" spans="1:6" ht="19.5" customHeight="1">
      <c r="A5" s="330" t="s">
        <v>439</v>
      </c>
      <c r="B5" s="310"/>
      <c r="C5" s="350" t="s">
        <v>793</v>
      </c>
      <c r="D5" s="309">
        <v>7385</v>
      </c>
      <c r="E5" s="351">
        <v>7385</v>
      </c>
      <c r="F5" s="631">
        <f aca="true" t="shared" si="0" ref="F5:F54">E5/D5*100</f>
        <v>100</v>
      </c>
    </row>
    <row r="6" spans="1:6" ht="29.25" customHeight="1">
      <c r="A6" s="330">
        <v>1300029</v>
      </c>
      <c r="B6" s="310"/>
      <c r="C6" s="350" t="s">
        <v>296</v>
      </c>
      <c r="D6" s="672"/>
      <c r="E6" s="673"/>
      <c r="F6" s="632" t="e">
        <f t="shared" si="0"/>
        <v>#DIV/0!</v>
      </c>
    </row>
    <row r="7" spans="1:6" ht="24.75" customHeight="1">
      <c r="A7" s="330" t="s">
        <v>341</v>
      </c>
      <c r="B7" s="310" t="s">
        <v>340</v>
      </c>
      <c r="C7" s="350" t="s">
        <v>296</v>
      </c>
      <c r="D7" s="672">
        <v>2212</v>
      </c>
      <c r="E7" s="351">
        <v>12104</v>
      </c>
      <c r="F7" s="632">
        <f t="shared" si="0"/>
        <v>547.1971066907776</v>
      </c>
    </row>
    <row r="8" spans="1:6" ht="19.5" customHeight="1">
      <c r="A8" s="330" t="s">
        <v>440</v>
      </c>
      <c r="B8" s="310"/>
      <c r="C8" s="350" t="s">
        <v>615</v>
      </c>
      <c r="D8" s="309">
        <v>3517</v>
      </c>
      <c r="E8" s="351">
        <v>3517</v>
      </c>
      <c r="F8" s="632">
        <f t="shared" si="0"/>
        <v>100</v>
      </c>
    </row>
    <row r="9" spans="1:6" ht="19.5" customHeight="1">
      <c r="A9" s="330" t="s">
        <v>441</v>
      </c>
      <c r="B9" s="407"/>
      <c r="C9" s="350" t="s">
        <v>859</v>
      </c>
      <c r="D9" s="309">
        <f>D10+D11</f>
        <v>0</v>
      </c>
      <c r="E9" s="309">
        <f>E10+E11</f>
        <v>1903</v>
      </c>
      <c r="F9" s="633" t="e">
        <f t="shared" si="0"/>
        <v>#DIV/0!</v>
      </c>
    </row>
    <row r="10" spans="1:6" ht="19.5" customHeight="1">
      <c r="A10" s="299">
        <v>1300037</v>
      </c>
      <c r="B10" s="289" t="s">
        <v>791</v>
      </c>
      <c r="C10" s="300" t="s">
        <v>488</v>
      </c>
      <c r="D10" s="302"/>
      <c r="E10" s="301">
        <v>500</v>
      </c>
      <c r="F10" s="634" t="e">
        <f t="shared" si="0"/>
        <v>#DIV/0!</v>
      </c>
    </row>
    <row r="11" spans="1:6" ht="19.5" customHeight="1">
      <c r="A11" s="299">
        <v>1300037</v>
      </c>
      <c r="B11" s="289" t="s">
        <v>759</v>
      </c>
      <c r="C11" s="300" t="s">
        <v>489</v>
      </c>
      <c r="D11" s="302"/>
      <c r="E11" s="301">
        <v>1403</v>
      </c>
      <c r="F11" s="634" t="e">
        <f t="shared" si="0"/>
        <v>#DIV/0!</v>
      </c>
    </row>
    <row r="12" spans="1:6" ht="35.25" customHeight="1">
      <c r="A12" s="299">
        <v>1300136</v>
      </c>
      <c r="B12" s="289" t="s">
        <v>340</v>
      </c>
      <c r="C12" s="300" t="s">
        <v>870</v>
      </c>
      <c r="D12" s="302">
        <v>711</v>
      </c>
      <c r="E12" s="301">
        <v>12104</v>
      </c>
      <c r="F12" s="634">
        <f t="shared" si="0"/>
        <v>1702.3909985935302</v>
      </c>
    </row>
    <row r="13" spans="1:6" ht="39" customHeight="1">
      <c r="A13" s="361">
        <v>1300136</v>
      </c>
      <c r="B13" s="404" t="s">
        <v>942</v>
      </c>
      <c r="C13" s="408" t="s">
        <v>985</v>
      </c>
      <c r="D13" s="364">
        <v>0</v>
      </c>
      <c r="E13" s="366">
        <v>0</v>
      </c>
      <c r="F13" s="635" t="e">
        <f t="shared" si="0"/>
        <v>#DIV/0!</v>
      </c>
    </row>
    <row r="14" spans="1:6" ht="19.5" customHeight="1">
      <c r="A14" s="330" t="s">
        <v>443</v>
      </c>
      <c r="B14" s="310"/>
      <c r="C14" s="350" t="s">
        <v>442</v>
      </c>
      <c r="D14" s="309">
        <f>D15+D16</f>
        <v>14705</v>
      </c>
      <c r="E14" s="668">
        <f>E15+E16</f>
        <v>13000</v>
      </c>
      <c r="F14" s="632">
        <f t="shared" si="0"/>
        <v>88.4053043182591</v>
      </c>
    </row>
    <row r="15" spans="1:6" ht="19.5" customHeight="1">
      <c r="A15" s="299" t="s">
        <v>443</v>
      </c>
      <c r="B15" s="289"/>
      <c r="C15" s="300" t="s">
        <v>442</v>
      </c>
      <c r="D15" s="302">
        <v>14705</v>
      </c>
      <c r="E15" s="623">
        <v>13000</v>
      </c>
      <c r="F15" s="634">
        <f t="shared" si="0"/>
        <v>88.4053043182591</v>
      </c>
    </row>
    <row r="16" spans="1:6" ht="26.25" customHeight="1">
      <c r="A16" s="361" t="s">
        <v>443</v>
      </c>
      <c r="B16" s="404" t="s">
        <v>982</v>
      </c>
      <c r="C16" s="408" t="s">
        <v>984</v>
      </c>
      <c r="D16" s="364">
        <v>0</v>
      </c>
      <c r="E16" s="366">
        <v>0</v>
      </c>
      <c r="F16" s="635" t="e">
        <f t="shared" si="0"/>
        <v>#DIV/0!</v>
      </c>
    </row>
    <row r="17" spans="1:6" ht="19.5" customHeight="1">
      <c r="A17" s="330">
        <v>1300169</v>
      </c>
      <c r="B17" s="310"/>
      <c r="C17" s="350" t="s">
        <v>860</v>
      </c>
      <c r="D17" s="309">
        <f>D18+D19</f>
        <v>908</v>
      </c>
      <c r="E17" s="309">
        <f>E18+E19</f>
        <v>3400</v>
      </c>
      <c r="F17" s="632">
        <f t="shared" si="0"/>
        <v>374.4493392070484</v>
      </c>
    </row>
    <row r="18" spans="1:6" ht="19.5" customHeight="1">
      <c r="A18" s="299">
        <v>1300169</v>
      </c>
      <c r="B18" s="289" t="s">
        <v>759</v>
      </c>
      <c r="C18" s="300" t="s">
        <v>490</v>
      </c>
      <c r="D18" s="302">
        <v>880</v>
      </c>
      <c r="E18" s="301">
        <v>1700</v>
      </c>
      <c r="F18" s="634">
        <f t="shared" si="0"/>
        <v>193.1818181818182</v>
      </c>
    </row>
    <row r="19" spans="1:6" ht="19.5" customHeight="1">
      <c r="A19" s="299">
        <v>1300169</v>
      </c>
      <c r="B19" s="289" t="s">
        <v>792</v>
      </c>
      <c r="C19" s="300" t="s">
        <v>491</v>
      </c>
      <c r="D19" s="302">
        <v>28</v>
      </c>
      <c r="E19" s="301">
        <v>1700</v>
      </c>
      <c r="F19" s="634">
        <f t="shared" si="0"/>
        <v>6071.428571428572</v>
      </c>
    </row>
    <row r="20" spans="1:6" ht="19.5" customHeight="1">
      <c r="A20" s="330">
        <v>2200079</v>
      </c>
      <c r="B20" s="310" t="s">
        <v>754</v>
      </c>
      <c r="C20" s="350" t="s">
        <v>586</v>
      </c>
      <c r="D20" s="309">
        <v>1802</v>
      </c>
      <c r="E20" s="351">
        <f>E9*4</f>
        <v>7612</v>
      </c>
      <c r="F20" s="632">
        <f t="shared" si="0"/>
        <v>422.41953385127636</v>
      </c>
    </row>
    <row r="21" spans="1:6" ht="19.5" customHeight="1">
      <c r="A21" s="121"/>
      <c r="B21" s="303"/>
      <c r="C21" s="327" t="s">
        <v>761</v>
      </c>
      <c r="D21" s="305">
        <f>SUM(D22:D29)</f>
        <v>27898</v>
      </c>
      <c r="E21" s="305">
        <f>SUM(E22:E29)</f>
        <v>26123</v>
      </c>
      <c r="F21" s="630">
        <f t="shared" si="0"/>
        <v>93.63753674098501</v>
      </c>
    </row>
    <row r="22" spans="1:6" ht="19.5" customHeight="1">
      <c r="A22" s="299" t="s">
        <v>449</v>
      </c>
      <c r="B22" s="289"/>
      <c r="C22" s="311" t="s">
        <v>448</v>
      </c>
      <c r="D22" s="302">
        <v>7231</v>
      </c>
      <c r="E22" s="301">
        <v>7230</v>
      </c>
      <c r="F22" s="636">
        <f t="shared" si="0"/>
        <v>99.98617065412806</v>
      </c>
    </row>
    <row r="23" spans="1:6" ht="19.5" customHeight="1">
      <c r="A23" s="299" t="s">
        <v>450</v>
      </c>
      <c r="B23" s="289"/>
      <c r="C23" s="311" t="s">
        <v>486</v>
      </c>
      <c r="D23" s="302">
        <v>4979</v>
      </c>
      <c r="E23" s="301">
        <v>4970</v>
      </c>
      <c r="F23" s="636">
        <f t="shared" si="0"/>
        <v>99.81924081140792</v>
      </c>
    </row>
    <row r="24" spans="1:6" ht="24.75" customHeight="1">
      <c r="A24" s="299">
        <v>1300185</v>
      </c>
      <c r="B24" s="289"/>
      <c r="C24" s="311" t="s">
        <v>861</v>
      </c>
      <c r="D24" s="332">
        <v>0</v>
      </c>
      <c r="E24" s="409"/>
      <c r="F24" s="636" t="e">
        <f t="shared" si="0"/>
        <v>#DIV/0!</v>
      </c>
    </row>
    <row r="25" spans="1:6" ht="19.5" customHeight="1">
      <c r="A25" s="299">
        <v>1000017</v>
      </c>
      <c r="B25" s="289"/>
      <c r="C25" s="311" t="s">
        <v>492</v>
      </c>
      <c r="D25" s="302">
        <v>3611</v>
      </c>
      <c r="E25" s="301">
        <v>3600</v>
      </c>
      <c r="F25" s="636">
        <f t="shared" si="0"/>
        <v>99.69537524231514</v>
      </c>
    </row>
    <row r="26" spans="1:6" ht="26.25" customHeight="1">
      <c r="A26" s="299" t="s">
        <v>436</v>
      </c>
      <c r="B26" s="289"/>
      <c r="C26" s="311" t="s">
        <v>862</v>
      </c>
      <c r="D26" s="332"/>
      <c r="E26" s="333"/>
      <c r="F26" s="636" t="e">
        <f t="shared" si="0"/>
        <v>#DIV/0!</v>
      </c>
    </row>
    <row r="27" spans="1:6" ht="31.5" customHeight="1">
      <c r="A27" s="323">
        <v>1300136</v>
      </c>
      <c r="B27" s="383"/>
      <c r="C27" s="338" t="s">
        <v>870</v>
      </c>
      <c r="D27" s="302">
        <v>9224</v>
      </c>
      <c r="E27" s="301">
        <v>7723</v>
      </c>
      <c r="F27" s="636">
        <f t="shared" si="0"/>
        <v>83.72723330442324</v>
      </c>
    </row>
    <row r="28" spans="1:6" ht="19.5" customHeight="1">
      <c r="A28" s="299">
        <v>2200079</v>
      </c>
      <c r="B28" s="289" t="s">
        <v>755</v>
      </c>
      <c r="C28" s="311" t="s">
        <v>622</v>
      </c>
      <c r="D28" s="670">
        <v>2226</v>
      </c>
      <c r="E28" s="671">
        <v>2000</v>
      </c>
      <c r="F28" s="634">
        <f t="shared" si="0"/>
        <v>89.84725965858041</v>
      </c>
    </row>
    <row r="29" spans="1:6" ht="19.5" customHeight="1">
      <c r="A29" s="299">
        <v>2200103</v>
      </c>
      <c r="B29" s="289" t="s">
        <v>756</v>
      </c>
      <c r="C29" s="311" t="s">
        <v>487</v>
      </c>
      <c r="D29" s="302">
        <v>627</v>
      </c>
      <c r="E29" s="301">
        <v>600</v>
      </c>
      <c r="F29" s="636">
        <f t="shared" si="0"/>
        <v>95.69377990430623</v>
      </c>
    </row>
    <row r="30" spans="1:6" ht="19.5" customHeight="1">
      <c r="A30" s="121" t="s">
        <v>899</v>
      </c>
      <c r="B30" s="303"/>
      <c r="C30" s="304" t="s">
        <v>569</v>
      </c>
      <c r="D30" s="305">
        <f>SUM(D31:D41)</f>
        <v>2201</v>
      </c>
      <c r="E30" s="305">
        <f>SUM(E31:E41)</f>
        <v>2260</v>
      </c>
      <c r="F30" s="637">
        <f t="shared" si="0"/>
        <v>102.68059972739665</v>
      </c>
    </row>
    <row r="31" spans="1:6" ht="19.5" customHeight="1">
      <c r="A31" s="299" t="s">
        <v>445</v>
      </c>
      <c r="B31" s="289"/>
      <c r="C31" s="300" t="s">
        <v>444</v>
      </c>
      <c r="D31" s="302">
        <v>677</v>
      </c>
      <c r="E31" s="301">
        <v>750</v>
      </c>
      <c r="F31" s="636">
        <f t="shared" si="0"/>
        <v>110.78286558345643</v>
      </c>
    </row>
    <row r="32" spans="1:6" ht="19.5" customHeight="1">
      <c r="A32" s="335" t="s">
        <v>366</v>
      </c>
      <c r="B32" s="289"/>
      <c r="C32" s="336" t="s">
        <v>367</v>
      </c>
      <c r="D32" s="302"/>
      <c r="E32" s="301"/>
      <c r="F32" s="636" t="e">
        <f t="shared" si="0"/>
        <v>#DIV/0!</v>
      </c>
    </row>
    <row r="33" spans="1:6" ht="19.5" customHeight="1">
      <c r="A33" s="299" t="s">
        <v>451</v>
      </c>
      <c r="B33" s="289"/>
      <c r="C33" s="300" t="s">
        <v>617</v>
      </c>
      <c r="D33" s="302">
        <v>1227</v>
      </c>
      <c r="E33" s="301">
        <v>1220</v>
      </c>
      <c r="F33" s="636">
        <f t="shared" si="0"/>
        <v>99.42950285248574</v>
      </c>
    </row>
    <row r="34" spans="1:6" ht="19.5" customHeight="1">
      <c r="A34" s="299" t="s">
        <v>452</v>
      </c>
      <c r="B34" s="289"/>
      <c r="C34" s="300" t="s">
        <v>618</v>
      </c>
      <c r="D34" s="302">
        <v>293</v>
      </c>
      <c r="E34" s="301">
        <v>290</v>
      </c>
      <c r="F34" s="636">
        <f t="shared" si="0"/>
        <v>98.97610921501706</v>
      </c>
    </row>
    <row r="35" spans="1:6" ht="19.5" customHeight="1">
      <c r="A35" s="323" t="s">
        <v>455</v>
      </c>
      <c r="B35" s="337"/>
      <c r="C35" s="352" t="s">
        <v>619</v>
      </c>
      <c r="D35" s="339">
        <v>0</v>
      </c>
      <c r="E35" s="301"/>
      <c r="F35" s="636" t="e">
        <f t="shared" si="0"/>
        <v>#DIV/0!</v>
      </c>
    </row>
    <row r="36" spans="1:6" ht="19.5" customHeight="1">
      <c r="A36" s="323" t="s">
        <v>456</v>
      </c>
      <c r="B36" s="337"/>
      <c r="C36" s="352" t="s">
        <v>620</v>
      </c>
      <c r="D36" s="339">
        <v>4</v>
      </c>
      <c r="E36" s="301"/>
      <c r="F36" s="636">
        <f t="shared" si="0"/>
        <v>0</v>
      </c>
    </row>
    <row r="37" spans="1:6" ht="19.5" customHeight="1">
      <c r="A37" s="323" t="s">
        <v>457</v>
      </c>
      <c r="B37" s="337"/>
      <c r="C37" s="352" t="s">
        <v>621</v>
      </c>
      <c r="D37" s="339">
        <v>0</v>
      </c>
      <c r="E37" s="301"/>
      <c r="F37" s="636" t="e">
        <f t="shared" si="0"/>
        <v>#DIV/0!</v>
      </c>
    </row>
    <row r="38" spans="1:6" ht="19.5" customHeight="1">
      <c r="A38" s="299" t="s">
        <v>430</v>
      </c>
      <c r="B38" s="289"/>
      <c r="C38" s="300" t="s">
        <v>613</v>
      </c>
      <c r="D38" s="302">
        <v>0</v>
      </c>
      <c r="E38" s="301"/>
      <c r="F38" s="636" t="e">
        <f t="shared" si="0"/>
        <v>#DIV/0!</v>
      </c>
    </row>
    <row r="39" spans="1:6" ht="19.5" customHeight="1">
      <c r="A39" s="299" t="s">
        <v>431</v>
      </c>
      <c r="B39" s="289"/>
      <c r="C39" s="300" t="s">
        <v>614</v>
      </c>
      <c r="D39" s="302">
        <v>0</v>
      </c>
      <c r="E39" s="301"/>
      <c r="F39" s="636" t="e">
        <f t="shared" si="0"/>
        <v>#DIV/0!</v>
      </c>
    </row>
    <row r="40" spans="1:6" ht="25.5" customHeight="1">
      <c r="A40" s="299">
        <v>1000132</v>
      </c>
      <c r="B40" s="289"/>
      <c r="C40" s="311" t="s">
        <v>726</v>
      </c>
      <c r="D40" s="302">
        <v>0</v>
      </c>
      <c r="E40" s="301"/>
      <c r="F40" s="636" t="e">
        <f t="shared" si="0"/>
        <v>#DIV/0!</v>
      </c>
    </row>
    <row r="41" spans="1:6" ht="19.5" customHeight="1">
      <c r="A41" s="299" t="s">
        <v>458</v>
      </c>
      <c r="B41" s="289"/>
      <c r="C41" s="300" t="s">
        <v>623</v>
      </c>
      <c r="D41" s="302"/>
      <c r="E41" s="301"/>
      <c r="F41" s="636" t="e">
        <f t="shared" si="0"/>
        <v>#DIV/0!</v>
      </c>
    </row>
    <row r="42" spans="1:6" ht="19.5" customHeight="1">
      <c r="A42" s="121"/>
      <c r="B42" s="303"/>
      <c r="C42" s="304" t="s">
        <v>496</v>
      </c>
      <c r="D42" s="305">
        <f>D43+D44+D45</f>
        <v>7741</v>
      </c>
      <c r="E42" s="305">
        <f>E43+E44+E45</f>
        <v>10045</v>
      </c>
      <c r="F42" s="637">
        <f t="shared" si="0"/>
        <v>129.7635964345692</v>
      </c>
    </row>
    <row r="43" spans="1:6" ht="19.5" customHeight="1">
      <c r="A43" s="169">
        <v>1000215</v>
      </c>
      <c r="B43" s="410"/>
      <c r="C43" s="302" t="s">
        <v>480</v>
      </c>
      <c r="D43" s="302">
        <v>7043</v>
      </c>
      <c r="E43" s="301"/>
      <c r="F43" s="636">
        <f t="shared" si="0"/>
        <v>0</v>
      </c>
    </row>
    <row r="44" spans="1:6" ht="25.5" customHeight="1">
      <c r="A44" s="169">
        <v>1000215</v>
      </c>
      <c r="B44" s="289" t="s">
        <v>294</v>
      </c>
      <c r="C44" s="311" t="s">
        <v>295</v>
      </c>
      <c r="D44" s="670">
        <v>467</v>
      </c>
      <c r="E44" s="671">
        <v>9815</v>
      </c>
      <c r="F44" s="636">
        <f t="shared" si="0"/>
        <v>2101.7130620985013</v>
      </c>
    </row>
    <row r="45" spans="1:6" ht="19.5" customHeight="1">
      <c r="A45" s="307">
        <v>1000207</v>
      </c>
      <c r="B45" s="405"/>
      <c r="C45" s="309" t="s">
        <v>485</v>
      </c>
      <c r="D45" s="309">
        <f>D46+D47+D48+D49+D50+D51</f>
        <v>231</v>
      </c>
      <c r="E45" s="309">
        <f>E46+E47+E48+E49+E50+E51</f>
        <v>230</v>
      </c>
      <c r="F45" s="638">
        <f t="shared" si="0"/>
        <v>99.56709956709958</v>
      </c>
    </row>
    <row r="46" spans="1:6" ht="19.5" customHeight="1">
      <c r="A46" s="361">
        <v>1000207</v>
      </c>
      <c r="B46" s="362" t="s">
        <v>942</v>
      </c>
      <c r="C46" s="363" t="s">
        <v>938</v>
      </c>
      <c r="D46" s="364">
        <v>0</v>
      </c>
      <c r="E46" s="364">
        <v>0</v>
      </c>
      <c r="F46" s="635" t="e">
        <f t="shared" si="0"/>
        <v>#DIV/0!</v>
      </c>
    </row>
    <row r="47" spans="1:6" ht="19.5" customHeight="1">
      <c r="A47" s="361">
        <v>1000207</v>
      </c>
      <c r="B47" s="362" t="s">
        <v>942</v>
      </c>
      <c r="C47" s="363" t="s">
        <v>939</v>
      </c>
      <c r="D47" s="364">
        <v>0</v>
      </c>
      <c r="E47" s="364">
        <v>0</v>
      </c>
      <c r="F47" s="635" t="e">
        <f t="shared" si="0"/>
        <v>#DIV/0!</v>
      </c>
    </row>
    <row r="48" spans="1:6" ht="19.5" customHeight="1">
      <c r="A48" s="361">
        <v>1000207</v>
      </c>
      <c r="B48" s="362" t="s">
        <v>942</v>
      </c>
      <c r="C48" s="363" t="s">
        <v>940</v>
      </c>
      <c r="D48" s="364">
        <v>0</v>
      </c>
      <c r="E48" s="364">
        <v>0</v>
      </c>
      <c r="F48" s="635" t="e">
        <f t="shared" si="0"/>
        <v>#DIV/0!</v>
      </c>
    </row>
    <row r="49" spans="1:6" ht="19.5" customHeight="1">
      <c r="A49" s="361">
        <v>1000207</v>
      </c>
      <c r="B49" s="362" t="s">
        <v>942</v>
      </c>
      <c r="C49" s="363" t="s">
        <v>941</v>
      </c>
      <c r="D49" s="364">
        <v>0</v>
      </c>
      <c r="E49" s="364">
        <v>0</v>
      </c>
      <c r="F49" s="635" t="e">
        <f t="shared" si="0"/>
        <v>#DIV/0!</v>
      </c>
    </row>
    <row r="50" spans="1:6" ht="19.5" customHeight="1">
      <c r="A50" s="169">
        <v>1000207</v>
      </c>
      <c r="B50" s="306" t="s">
        <v>759</v>
      </c>
      <c r="C50" s="302" t="s">
        <v>494</v>
      </c>
      <c r="D50" s="670">
        <v>85</v>
      </c>
      <c r="E50" s="670">
        <v>85</v>
      </c>
      <c r="F50" s="636">
        <f t="shared" si="0"/>
        <v>100</v>
      </c>
    </row>
    <row r="51" spans="1:6" ht="19.5" customHeight="1">
      <c r="A51" s="169">
        <v>1000207</v>
      </c>
      <c r="B51" s="306" t="s">
        <v>751</v>
      </c>
      <c r="C51" s="302" t="s">
        <v>495</v>
      </c>
      <c r="D51" s="670">
        <v>146</v>
      </c>
      <c r="E51" s="670">
        <v>145</v>
      </c>
      <c r="F51" s="636">
        <f t="shared" si="0"/>
        <v>99.31506849315068</v>
      </c>
    </row>
    <row r="52" spans="1:6" ht="19.5" customHeight="1">
      <c r="A52" s="169"/>
      <c r="B52" s="306"/>
      <c r="C52" s="350" t="s">
        <v>794</v>
      </c>
      <c r="D52" s="309">
        <v>582</v>
      </c>
      <c r="E52" s="309">
        <v>580</v>
      </c>
      <c r="F52" s="631">
        <f t="shared" si="0"/>
        <v>99.65635738831615</v>
      </c>
    </row>
    <row r="53" spans="1:6" ht="19.5" customHeight="1">
      <c r="A53" s="169"/>
      <c r="B53" s="306"/>
      <c r="C53" s="350" t="s">
        <v>948</v>
      </c>
      <c r="D53" s="309">
        <v>49</v>
      </c>
      <c r="E53" s="309">
        <v>50</v>
      </c>
      <c r="F53" s="631">
        <f t="shared" si="0"/>
        <v>102.04081632653062</v>
      </c>
    </row>
    <row r="54" spans="1:6" ht="27.75" customHeight="1" thickBot="1">
      <c r="A54" s="180"/>
      <c r="B54" s="312"/>
      <c r="C54" s="324" t="s">
        <v>616</v>
      </c>
      <c r="D54" s="325">
        <v>251</v>
      </c>
      <c r="E54" s="325">
        <v>250</v>
      </c>
      <c r="F54" s="639">
        <f t="shared" si="0"/>
        <v>99.60159362549801</v>
      </c>
    </row>
    <row r="55" spans="1:5" ht="12.75">
      <c r="A55" s="196" t="s">
        <v>338</v>
      </c>
      <c r="B55" s="197"/>
      <c r="C55" s="56"/>
      <c r="D55" s="56"/>
      <c r="E55" s="6"/>
    </row>
  </sheetData>
  <sheetProtection/>
  <printOptions/>
  <pageMargins left="0.7" right="0.7" top="0.75" bottom="0.75" header="0.3" footer="0.3"/>
  <pageSetup horizontalDpi="600" verticalDpi="600" orientation="portrait" paperSize="9" scale="62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4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10.7109375" style="192" customWidth="1"/>
    <col min="2" max="2" width="9.8515625" style="193" customWidth="1"/>
    <col min="3" max="3" width="49.421875" style="6" customWidth="1"/>
    <col min="4" max="4" width="10.8515625" style="6" customWidth="1"/>
    <col min="5" max="5" width="10.00390625" style="6" customWidth="1"/>
    <col min="6" max="16384" width="9.140625" style="6" customWidth="1"/>
  </cols>
  <sheetData>
    <row r="1" spans="1:3" ht="13.5" customHeight="1">
      <c r="A1" s="973" t="s">
        <v>827</v>
      </c>
      <c r="B1" s="973"/>
      <c r="C1" s="973"/>
    </row>
    <row r="2" spans="1:6" ht="13.5" customHeight="1" thickBot="1">
      <c r="A2" s="974" t="s">
        <v>988</v>
      </c>
      <c r="B2" s="974"/>
      <c r="C2" s="974"/>
      <c r="F2" s="39" t="s">
        <v>826</v>
      </c>
    </row>
    <row r="3" spans="1:6" ht="65.25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25" t="s">
        <v>987</v>
      </c>
    </row>
    <row r="4" spans="1:6" ht="19.5" customHeight="1">
      <c r="A4" s="121"/>
      <c r="B4" s="303"/>
      <c r="C4" s="327" t="s">
        <v>983</v>
      </c>
      <c r="D4" s="304">
        <f>D5+D8</f>
        <v>0</v>
      </c>
      <c r="E4" s="304">
        <f>E5+E8</f>
        <v>0</v>
      </c>
      <c r="F4" s="35" t="e">
        <f>E4/D4*100</f>
        <v>#DIV/0!</v>
      </c>
    </row>
    <row r="5" spans="1:6" s="16" customFormat="1" ht="19.5" customHeight="1">
      <c r="A5" s="330" t="s">
        <v>459</v>
      </c>
      <c r="B5" s="407"/>
      <c r="C5" s="350" t="s">
        <v>297</v>
      </c>
      <c r="D5" s="350">
        <f>D6+D7</f>
        <v>0</v>
      </c>
      <c r="E5" s="350">
        <f>E6+E7</f>
        <v>0</v>
      </c>
      <c r="F5" s="40" t="e">
        <f aca="true" t="shared" si="0" ref="F5:F31">E5/D5*100</f>
        <v>#DIV/0!</v>
      </c>
    </row>
    <row r="6" spans="1:6" ht="29.25" customHeight="1">
      <c r="A6" s="299" t="s">
        <v>459</v>
      </c>
      <c r="B6" s="289"/>
      <c r="C6" s="300" t="s">
        <v>348</v>
      </c>
      <c r="D6" s="300"/>
      <c r="E6" s="301"/>
      <c r="F6" s="40" t="e">
        <f t="shared" si="0"/>
        <v>#DIV/0!</v>
      </c>
    </row>
    <row r="7" spans="1:6" ht="24.75" customHeight="1">
      <c r="A7" s="299" t="s">
        <v>459</v>
      </c>
      <c r="B7" s="289"/>
      <c r="C7" s="300" t="s">
        <v>349</v>
      </c>
      <c r="D7" s="300"/>
      <c r="E7" s="301"/>
      <c r="F7" s="40" t="e">
        <f t="shared" si="0"/>
        <v>#DIV/0!</v>
      </c>
    </row>
    <row r="8" spans="1:6" ht="30.75" customHeight="1">
      <c r="A8" s="330">
        <v>1200088</v>
      </c>
      <c r="B8" s="310"/>
      <c r="C8" s="350" t="s">
        <v>359</v>
      </c>
      <c r="D8" s="302"/>
      <c r="E8" s="498"/>
      <c r="F8" s="40" t="e">
        <f t="shared" si="0"/>
        <v>#DIV/0!</v>
      </c>
    </row>
    <row r="9" spans="1:6" ht="19.5" customHeight="1">
      <c r="A9" s="121"/>
      <c r="B9" s="303"/>
      <c r="C9" s="304" t="s">
        <v>967</v>
      </c>
      <c r="D9" s="304">
        <f>SUM(D10:D13)</f>
        <v>0</v>
      </c>
      <c r="E9" s="304">
        <f>SUM(E10:E13)</f>
        <v>0</v>
      </c>
      <c r="F9" s="35" t="e">
        <f t="shared" si="0"/>
        <v>#DIV/0!</v>
      </c>
    </row>
    <row r="10" spans="1:6" ht="25.5" customHeight="1">
      <c r="A10" s="299">
        <v>1200039</v>
      </c>
      <c r="B10" s="289"/>
      <c r="C10" s="300" t="s">
        <v>778</v>
      </c>
      <c r="D10" s="300"/>
      <c r="E10" s="301"/>
      <c r="F10" s="40" t="e">
        <f t="shared" si="0"/>
        <v>#DIV/0!</v>
      </c>
    </row>
    <row r="11" spans="1:6" ht="25.5" customHeight="1">
      <c r="A11" s="299" t="s">
        <v>465</v>
      </c>
      <c r="B11" s="289"/>
      <c r="C11" s="300" t="s">
        <v>779</v>
      </c>
      <c r="D11" s="300"/>
      <c r="E11" s="301"/>
      <c r="F11" s="40" t="e">
        <f t="shared" si="0"/>
        <v>#DIV/0!</v>
      </c>
    </row>
    <row r="12" spans="1:6" ht="26.25" customHeight="1">
      <c r="A12" s="299" t="s">
        <v>466</v>
      </c>
      <c r="B12" s="289"/>
      <c r="C12" s="300" t="s">
        <v>760</v>
      </c>
      <c r="D12" s="300"/>
      <c r="E12" s="301"/>
      <c r="F12" s="40" t="e">
        <f t="shared" si="0"/>
        <v>#DIV/0!</v>
      </c>
    </row>
    <row r="13" spans="1:6" ht="19.5" customHeight="1">
      <c r="A13" s="299" t="s">
        <v>437</v>
      </c>
      <c r="B13" s="289"/>
      <c r="C13" s="300" t="s">
        <v>492</v>
      </c>
      <c r="D13" s="350"/>
      <c r="E13" s="301"/>
      <c r="F13" s="40" t="e">
        <f t="shared" si="0"/>
        <v>#DIV/0!</v>
      </c>
    </row>
    <row r="14" spans="1:6" ht="19.5" customHeight="1">
      <c r="A14" s="121"/>
      <c r="B14" s="303"/>
      <c r="C14" s="304" t="s">
        <v>569</v>
      </c>
      <c r="D14" s="304">
        <f>SUM(D15:D22)</f>
        <v>0</v>
      </c>
      <c r="E14" s="304">
        <f>SUM(E15:E22)</f>
        <v>0</v>
      </c>
      <c r="F14" s="35" t="e">
        <f t="shared" si="0"/>
        <v>#DIV/0!</v>
      </c>
    </row>
    <row r="15" spans="1:6" ht="29.25" customHeight="1">
      <c r="A15" s="299">
        <v>1000124</v>
      </c>
      <c r="B15" s="289"/>
      <c r="C15" s="300" t="s">
        <v>608</v>
      </c>
      <c r="D15" s="300"/>
      <c r="E15" s="301"/>
      <c r="F15" s="40" t="e">
        <f t="shared" si="0"/>
        <v>#DIV/0!</v>
      </c>
    </row>
    <row r="16" spans="1:6" ht="25.5" customHeight="1">
      <c r="A16" s="299" t="s">
        <v>426</v>
      </c>
      <c r="B16" s="289"/>
      <c r="C16" s="300" t="s">
        <v>609</v>
      </c>
      <c r="D16" s="300"/>
      <c r="E16" s="301"/>
      <c r="F16" s="40" t="e">
        <f t="shared" si="0"/>
        <v>#DIV/0!</v>
      </c>
    </row>
    <row r="17" spans="1:6" ht="19.5" customHeight="1">
      <c r="A17" s="299" t="s">
        <v>427</v>
      </c>
      <c r="B17" s="289"/>
      <c r="C17" s="300" t="s">
        <v>473</v>
      </c>
      <c r="D17" s="300"/>
      <c r="E17" s="301"/>
      <c r="F17" s="40" t="e">
        <f t="shared" si="0"/>
        <v>#DIV/0!</v>
      </c>
    </row>
    <row r="18" spans="1:6" ht="19.5" customHeight="1">
      <c r="A18" s="299" t="s">
        <v>429</v>
      </c>
      <c r="B18" s="289"/>
      <c r="C18" s="300" t="s">
        <v>428</v>
      </c>
      <c r="D18" s="300"/>
      <c r="E18" s="301"/>
      <c r="F18" s="40" t="e">
        <f t="shared" si="0"/>
        <v>#DIV/0!</v>
      </c>
    </row>
    <row r="19" spans="1:6" ht="19.5" customHeight="1">
      <c r="A19" s="323" t="s">
        <v>430</v>
      </c>
      <c r="B19" s="337"/>
      <c r="C19" s="352" t="s">
        <v>613</v>
      </c>
      <c r="D19" s="353"/>
      <c r="E19" s="354"/>
      <c r="F19" s="40" t="e">
        <f t="shared" si="0"/>
        <v>#DIV/0!</v>
      </c>
    </row>
    <row r="20" spans="1:6" ht="19.5" customHeight="1">
      <c r="A20" s="299" t="s">
        <v>431</v>
      </c>
      <c r="B20" s="289"/>
      <c r="C20" s="300" t="s">
        <v>614</v>
      </c>
      <c r="D20" s="300"/>
      <c r="E20" s="301"/>
      <c r="F20" s="40" t="e">
        <f t="shared" si="0"/>
        <v>#DIV/0!</v>
      </c>
    </row>
    <row r="21" spans="1:6" ht="26.25" customHeight="1">
      <c r="A21" s="299" t="s">
        <v>438</v>
      </c>
      <c r="B21" s="289"/>
      <c r="C21" s="300" t="s">
        <v>610</v>
      </c>
      <c r="D21" s="300"/>
      <c r="E21" s="301"/>
      <c r="F21" s="40" t="e">
        <f t="shared" si="0"/>
        <v>#DIV/0!</v>
      </c>
    </row>
    <row r="22" spans="1:6" ht="19.5" customHeight="1">
      <c r="A22" s="299">
        <v>1000181</v>
      </c>
      <c r="B22" s="289"/>
      <c r="C22" s="300" t="s">
        <v>611</v>
      </c>
      <c r="D22" s="300"/>
      <c r="E22" s="301"/>
      <c r="F22" s="40" t="e">
        <f t="shared" si="0"/>
        <v>#DIV/0!</v>
      </c>
    </row>
    <row r="23" spans="1:6" ht="19.5" customHeight="1">
      <c r="A23" s="121"/>
      <c r="B23" s="303"/>
      <c r="C23" s="304" t="s">
        <v>496</v>
      </c>
      <c r="D23" s="304">
        <f>D24+D25</f>
        <v>0</v>
      </c>
      <c r="E23" s="304">
        <f>E24+E25</f>
        <v>0</v>
      </c>
      <c r="F23" s="35" t="e">
        <f t="shared" si="0"/>
        <v>#DIV/0!</v>
      </c>
    </row>
    <row r="24" spans="1:6" ht="19.5" customHeight="1">
      <c r="A24" s="169">
        <v>1000215</v>
      </c>
      <c r="B24" s="306"/>
      <c r="C24" s="302" t="s">
        <v>480</v>
      </c>
      <c r="D24" s="302"/>
      <c r="E24" s="301"/>
      <c r="F24" s="40" t="e">
        <f t="shared" si="0"/>
        <v>#DIV/0!</v>
      </c>
    </row>
    <row r="25" spans="1:6" ht="19.5" customHeight="1">
      <c r="A25" s="307">
        <v>1000207</v>
      </c>
      <c r="B25" s="405"/>
      <c r="C25" s="309" t="s">
        <v>485</v>
      </c>
      <c r="D25" s="309">
        <f>D26+D27+D28+D29+D30+D31</f>
        <v>0</v>
      </c>
      <c r="E25" s="309">
        <f>E26+E27+E28+E29+E30+E31</f>
        <v>0</v>
      </c>
      <c r="F25" s="40" t="e">
        <f t="shared" si="0"/>
        <v>#DIV/0!</v>
      </c>
    </row>
    <row r="26" spans="1:6" ht="19.5" customHeight="1">
      <c r="A26" s="361">
        <v>1000207</v>
      </c>
      <c r="B26" s="362" t="s">
        <v>942</v>
      </c>
      <c r="C26" s="363" t="s">
        <v>938</v>
      </c>
      <c r="D26" s="364">
        <v>0</v>
      </c>
      <c r="E26" s="364">
        <v>0</v>
      </c>
      <c r="F26" s="365" t="e">
        <f t="shared" si="0"/>
        <v>#DIV/0!</v>
      </c>
    </row>
    <row r="27" spans="1:6" ht="19.5" customHeight="1">
      <c r="A27" s="361">
        <v>1000207</v>
      </c>
      <c r="B27" s="362" t="s">
        <v>942</v>
      </c>
      <c r="C27" s="363" t="s">
        <v>939</v>
      </c>
      <c r="D27" s="364">
        <v>0</v>
      </c>
      <c r="E27" s="364">
        <v>0</v>
      </c>
      <c r="F27" s="365" t="e">
        <f t="shared" si="0"/>
        <v>#DIV/0!</v>
      </c>
    </row>
    <row r="28" spans="1:6" ht="19.5" customHeight="1">
      <c r="A28" s="361">
        <v>1000207</v>
      </c>
      <c r="B28" s="362" t="s">
        <v>942</v>
      </c>
      <c r="C28" s="363" t="s">
        <v>940</v>
      </c>
      <c r="D28" s="364">
        <v>0</v>
      </c>
      <c r="E28" s="364">
        <v>0</v>
      </c>
      <c r="F28" s="365" t="e">
        <f t="shared" si="0"/>
        <v>#DIV/0!</v>
      </c>
    </row>
    <row r="29" spans="1:6" ht="19.5" customHeight="1">
      <c r="A29" s="361">
        <v>1000207</v>
      </c>
      <c r="B29" s="362" t="s">
        <v>942</v>
      </c>
      <c r="C29" s="363" t="s">
        <v>941</v>
      </c>
      <c r="D29" s="364">
        <v>0</v>
      </c>
      <c r="E29" s="364">
        <v>0</v>
      </c>
      <c r="F29" s="365" t="e">
        <f t="shared" si="0"/>
        <v>#DIV/0!</v>
      </c>
    </row>
    <row r="30" spans="1:6" ht="19.5" customHeight="1">
      <c r="A30" s="169">
        <v>1000207</v>
      </c>
      <c r="B30" s="306" t="s">
        <v>759</v>
      </c>
      <c r="C30" s="302" t="s">
        <v>494</v>
      </c>
      <c r="D30" s="302"/>
      <c r="E30" s="301"/>
      <c r="F30" s="40" t="e">
        <f t="shared" si="0"/>
        <v>#DIV/0!</v>
      </c>
    </row>
    <row r="31" spans="1:6" ht="19.5" customHeight="1" thickBot="1">
      <c r="A31" s="180">
        <v>1000207</v>
      </c>
      <c r="B31" s="312" t="s">
        <v>751</v>
      </c>
      <c r="C31" s="313" t="s">
        <v>495</v>
      </c>
      <c r="D31" s="313"/>
      <c r="E31" s="314"/>
      <c r="F31" s="41" t="e">
        <f t="shared" si="0"/>
        <v>#DIV/0!</v>
      </c>
    </row>
    <row r="32" spans="1:7" ht="19.5" customHeight="1">
      <c r="A32" s="191" t="s">
        <v>410</v>
      </c>
      <c r="B32" s="191"/>
      <c r="C32" s="191"/>
      <c r="D32" s="191"/>
      <c r="E32" s="191"/>
      <c r="F32" s="42"/>
      <c r="G32" s="7"/>
    </row>
    <row r="33" spans="6:7" ht="12.75">
      <c r="F33" s="42"/>
      <c r="G33" s="7"/>
    </row>
    <row r="34" spans="6:7" ht="12.75">
      <c r="F34" s="42"/>
      <c r="G34" s="7"/>
    </row>
    <row r="35" spans="6:7" ht="12.75">
      <c r="F35" s="42"/>
      <c r="G35" s="7"/>
    </row>
    <row r="36" spans="6:7" ht="12.75">
      <c r="F36" s="42"/>
      <c r="G36" s="7"/>
    </row>
    <row r="37" spans="4:7" ht="12.75">
      <c r="D37" s="190"/>
      <c r="F37" s="42"/>
      <c r="G37" s="7"/>
    </row>
    <row r="38" spans="6:7" ht="12.75">
      <c r="F38" s="42"/>
      <c r="G38" s="7"/>
    </row>
    <row r="39" spans="6:7" ht="12.75">
      <c r="F39" s="42"/>
      <c r="G39" s="7"/>
    </row>
    <row r="40" spans="6:7" ht="12.75">
      <c r="F40" s="42"/>
      <c r="G40" s="7"/>
    </row>
    <row r="41" spans="6:7" ht="12.75">
      <c r="F41" s="42"/>
      <c r="G41" s="7"/>
    </row>
    <row r="42" spans="6:7" ht="12.75">
      <c r="F42" s="42"/>
      <c r="G42" s="7"/>
    </row>
    <row r="43" spans="6:7" ht="12.75">
      <c r="F43" s="42"/>
      <c r="G43" s="7"/>
    </row>
    <row r="44" spans="6:7" ht="12.75">
      <c r="F44" s="42"/>
      <c r="G44" s="7"/>
    </row>
    <row r="45" spans="6:7" ht="12.75">
      <c r="F45" s="42"/>
      <c r="G45" s="7"/>
    </row>
    <row r="46" spans="6:7" ht="12.75">
      <c r="F46" s="42"/>
      <c r="G46" s="7"/>
    </row>
    <row r="47" spans="6:7" ht="12.75">
      <c r="F47" s="7"/>
      <c r="G47" s="7"/>
    </row>
    <row r="49" ht="12.75">
      <c r="D49" s="39"/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1200" verticalDpi="12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9">
      <selection activeCell="E3" sqref="E3:E52"/>
    </sheetView>
  </sheetViews>
  <sheetFormatPr defaultColWidth="9.140625" defaultRowHeight="12.75"/>
  <cols>
    <col min="1" max="1" width="12.28125" style="6" customWidth="1"/>
    <col min="2" max="2" width="8.00390625" style="14" customWidth="1"/>
    <col min="3" max="3" width="58.7109375" style="6" customWidth="1"/>
    <col min="4" max="4" width="11.421875" style="6" customWidth="1"/>
    <col min="5" max="5" width="10.28125" style="6" customWidth="1"/>
    <col min="6" max="6" width="10.7109375" style="6" customWidth="1"/>
    <col min="7" max="16384" width="9.140625" style="6" customWidth="1"/>
  </cols>
  <sheetData>
    <row r="1" spans="1:2" ht="15.75" customHeight="1">
      <c r="A1" s="150" t="s">
        <v>709</v>
      </c>
      <c r="B1" s="151"/>
    </row>
    <row r="2" spans="1:6" ht="13.5" thickBot="1">
      <c r="A2" s="150" t="s">
        <v>1016</v>
      </c>
      <c r="B2" s="165"/>
      <c r="F2" s="39" t="s">
        <v>600</v>
      </c>
    </row>
    <row r="3" spans="1:6" s="166" customFormat="1" ht="65.25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25" t="s">
        <v>987</v>
      </c>
    </row>
    <row r="4" spans="1:6" s="166" customFormat="1" ht="19.5" customHeight="1">
      <c r="A4" s="60"/>
      <c r="B4" s="61"/>
      <c r="C4" s="327" t="s">
        <v>983</v>
      </c>
      <c r="D4" s="320">
        <f>D5+D8+D9+D10+D13+D14+D15+D16+D17+D18</f>
        <v>26079</v>
      </c>
      <c r="E4" s="320">
        <f>E5+E8+E9+E10+E13+E14+E15+E16+E17+E18</f>
        <v>26240</v>
      </c>
      <c r="F4" s="630">
        <f>E4/D4*100</f>
        <v>100.61735495992946</v>
      </c>
    </row>
    <row r="5" spans="1:6" s="166" customFormat="1" ht="19.5" customHeight="1">
      <c r="A5" s="330" t="s">
        <v>459</v>
      </c>
      <c r="B5" s="310"/>
      <c r="C5" s="331" t="s">
        <v>298</v>
      </c>
      <c r="D5" s="332">
        <f>D6+D7</f>
        <v>5930</v>
      </c>
      <c r="E5" s="332">
        <f>E6+E7</f>
        <v>5930</v>
      </c>
      <c r="F5" s="632">
        <f aca="true" t="shared" si="0" ref="F5:F53">E5/D5*100</f>
        <v>100</v>
      </c>
    </row>
    <row r="6" spans="1:6" s="166" customFormat="1" ht="19.5" customHeight="1">
      <c r="A6" s="299" t="s">
        <v>459</v>
      </c>
      <c r="B6" s="289"/>
      <c r="C6" s="311" t="s">
        <v>299</v>
      </c>
      <c r="D6" s="300">
        <v>969</v>
      </c>
      <c r="E6" s="301">
        <v>970</v>
      </c>
      <c r="F6" s="634">
        <f t="shared" si="0"/>
        <v>100.1031991744066</v>
      </c>
    </row>
    <row r="7" spans="1:6" s="166" customFormat="1" ht="19.5" customHeight="1">
      <c r="A7" s="299" t="s">
        <v>459</v>
      </c>
      <c r="B7" s="289"/>
      <c r="C7" s="311" t="s">
        <v>300</v>
      </c>
      <c r="D7" s="300">
        <v>4961</v>
      </c>
      <c r="E7" s="301">
        <v>4960</v>
      </c>
      <c r="F7" s="634">
        <f t="shared" si="0"/>
        <v>99.97984277363436</v>
      </c>
    </row>
    <row r="8" spans="1:6" s="166" customFormat="1" ht="19.5" customHeight="1">
      <c r="A8" s="330">
        <v>1200088</v>
      </c>
      <c r="B8" s="310"/>
      <c r="C8" s="350" t="s">
        <v>301</v>
      </c>
      <c r="D8" s="309">
        <v>3942</v>
      </c>
      <c r="E8" s="351">
        <v>4000</v>
      </c>
      <c r="F8" s="632">
        <f t="shared" si="0"/>
        <v>101.47133434804667</v>
      </c>
    </row>
    <row r="9" spans="1:6" s="166" customFormat="1" ht="19.5" customHeight="1">
      <c r="A9" s="307">
        <v>1200062</v>
      </c>
      <c r="B9" s="394"/>
      <c r="C9" s="394" t="s">
        <v>302</v>
      </c>
      <c r="D9" s="309">
        <v>2890</v>
      </c>
      <c r="E9" s="351">
        <v>2890</v>
      </c>
      <c r="F9" s="632">
        <f t="shared" si="0"/>
        <v>100</v>
      </c>
    </row>
    <row r="10" spans="1:6" s="166" customFormat="1" ht="19.5" customHeight="1">
      <c r="A10" s="330">
        <v>1200070</v>
      </c>
      <c r="B10" s="394"/>
      <c r="C10" s="394" t="s">
        <v>304</v>
      </c>
      <c r="D10" s="309">
        <f>D11+D12</f>
        <v>1780</v>
      </c>
      <c r="E10" s="309">
        <f>E11+E12</f>
        <v>1800</v>
      </c>
      <c r="F10" s="632">
        <f t="shared" si="0"/>
        <v>101.12359550561798</v>
      </c>
    </row>
    <row r="11" spans="1:6" s="166" customFormat="1" ht="19.5" customHeight="1">
      <c r="A11" s="323">
        <v>1200070</v>
      </c>
      <c r="B11" s="379"/>
      <c r="C11" s="382" t="s">
        <v>303</v>
      </c>
      <c r="D11" s="302">
        <v>890</v>
      </c>
      <c r="E11" s="301">
        <v>900</v>
      </c>
      <c r="F11" s="634">
        <f t="shared" si="0"/>
        <v>101.12359550561798</v>
      </c>
    </row>
    <row r="12" spans="1:6" s="166" customFormat="1" ht="19.5" customHeight="1">
      <c r="A12" s="323">
        <v>1200070</v>
      </c>
      <c r="B12" s="337"/>
      <c r="C12" s="311" t="s">
        <v>305</v>
      </c>
      <c r="D12" s="300">
        <v>890</v>
      </c>
      <c r="E12" s="301">
        <v>900</v>
      </c>
      <c r="F12" s="634">
        <f t="shared" si="0"/>
        <v>101.12359550561798</v>
      </c>
    </row>
    <row r="13" spans="1:6" s="166" customFormat="1" ht="29.25" customHeight="1">
      <c r="A13" s="395" t="s">
        <v>460</v>
      </c>
      <c r="B13" s="383"/>
      <c r="C13" s="331" t="s">
        <v>306</v>
      </c>
      <c r="D13" s="392">
        <v>2016</v>
      </c>
      <c r="E13" s="392">
        <v>2100</v>
      </c>
      <c r="F13" s="632">
        <f t="shared" si="0"/>
        <v>104.16666666666667</v>
      </c>
    </row>
    <row r="14" spans="1:6" s="166" customFormat="1" ht="31.5" customHeight="1">
      <c r="A14" s="395" t="s">
        <v>460</v>
      </c>
      <c r="B14" s="383" t="s">
        <v>340</v>
      </c>
      <c r="C14" s="331" t="s">
        <v>306</v>
      </c>
      <c r="D14" s="392"/>
      <c r="E14" s="392"/>
      <c r="F14" s="632" t="e">
        <f t="shared" si="0"/>
        <v>#DIV/0!</v>
      </c>
    </row>
    <row r="15" spans="1:6" s="166" customFormat="1" ht="19.5" customHeight="1">
      <c r="A15" s="330" t="s">
        <v>435</v>
      </c>
      <c r="B15" s="310"/>
      <c r="C15" s="331" t="s">
        <v>461</v>
      </c>
      <c r="D15" s="332">
        <v>9521</v>
      </c>
      <c r="E15" s="333">
        <v>9520</v>
      </c>
      <c r="F15" s="632">
        <f t="shared" si="0"/>
        <v>99.98949690158597</v>
      </c>
    </row>
    <row r="16" spans="1:6" s="166" customFormat="1" ht="42.75" customHeight="1">
      <c r="A16" s="583" t="s">
        <v>923</v>
      </c>
      <c r="B16" s="310"/>
      <c r="C16" s="331" t="s">
        <v>912</v>
      </c>
      <c r="D16" s="350"/>
      <c r="E16" s="351"/>
      <c r="F16" s="632" t="e">
        <f t="shared" si="0"/>
        <v>#DIV/0!</v>
      </c>
    </row>
    <row r="17" spans="1:6" s="166" customFormat="1" ht="38.25" customHeight="1">
      <c r="A17" s="583" t="s">
        <v>921</v>
      </c>
      <c r="B17" s="310"/>
      <c r="C17" s="331" t="s">
        <v>913</v>
      </c>
      <c r="D17" s="350"/>
      <c r="E17" s="351"/>
      <c r="F17" s="632" t="e">
        <f t="shared" si="0"/>
        <v>#DIV/0!</v>
      </c>
    </row>
    <row r="18" spans="1:6" s="166" customFormat="1" ht="39" customHeight="1">
      <c r="A18" s="583" t="s">
        <v>922</v>
      </c>
      <c r="B18" s="310"/>
      <c r="C18" s="331" t="s">
        <v>914</v>
      </c>
      <c r="D18" s="332"/>
      <c r="E18" s="393"/>
      <c r="F18" s="632" t="e">
        <f t="shared" si="0"/>
        <v>#DIV/0!</v>
      </c>
    </row>
    <row r="19" spans="1:6" s="166" customFormat="1" ht="19.5" customHeight="1">
      <c r="A19" s="121"/>
      <c r="B19" s="303"/>
      <c r="C19" s="396" t="s">
        <v>968</v>
      </c>
      <c r="D19" s="320">
        <f>SUM(D20:D28)</f>
        <v>649964</v>
      </c>
      <c r="E19" s="320">
        <f>SUM(E20:E28)</f>
        <v>619340</v>
      </c>
      <c r="F19" s="630">
        <f t="shared" si="0"/>
        <v>95.28835443193778</v>
      </c>
    </row>
    <row r="20" spans="1:6" s="166" customFormat="1" ht="19.5" customHeight="1">
      <c r="A20" s="299" t="s">
        <v>463</v>
      </c>
      <c r="B20" s="289"/>
      <c r="C20" s="311" t="s">
        <v>727</v>
      </c>
      <c r="D20" s="300">
        <v>184395</v>
      </c>
      <c r="E20" s="301">
        <v>170000</v>
      </c>
      <c r="F20" s="634">
        <f t="shared" si="0"/>
        <v>92.19338919168091</v>
      </c>
    </row>
    <row r="21" spans="1:6" s="166" customFormat="1" ht="19.5" customHeight="1">
      <c r="A21" s="299">
        <v>1200039</v>
      </c>
      <c r="B21" s="289" t="s">
        <v>752</v>
      </c>
      <c r="C21" s="311" t="s">
        <v>568</v>
      </c>
      <c r="D21" s="300"/>
      <c r="E21" s="301"/>
      <c r="F21" s="634" t="e">
        <f t="shared" si="0"/>
        <v>#DIV/0!</v>
      </c>
    </row>
    <row r="22" spans="1:6" s="166" customFormat="1" ht="19.5" customHeight="1">
      <c r="A22" s="299" t="s">
        <v>465</v>
      </c>
      <c r="B22" s="289"/>
      <c r="C22" s="311" t="s">
        <v>464</v>
      </c>
      <c r="D22" s="300">
        <v>266217</v>
      </c>
      <c r="E22" s="301">
        <v>250000</v>
      </c>
      <c r="F22" s="634">
        <f t="shared" si="0"/>
        <v>93.9083529601791</v>
      </c>
    </row>
    <row r="23" spans="1:6" s="166" customFormat="1" ht="19.5" customHeight="1">
      <c r="A23" s="299">
        <v>1200047</v>
      </c>
      <c r="B23" s="289" t="s">
        <v>752</v>
      </c>
      <c r="C23" s="311" t="s">
        <v>728</v>
      </c>
      <c r="D23" s="300"/>
      <c r="E23" s="301"/>
      <c r="F23" s="634" t="e">
        <f t="shared" si="0"/>
        <v>#DIV/0!</v>
      </c>
    </row>
    <row r="24" spans="1:6" s="166" customFormat="1" ht="19.5" customHeight="1">
      <c r="A24" s="299" t="s">
        <v>466</v>
      </c>
      <c r="B24" s="289"/>
      <c r="C24" s="311" t="s">
        <v>624</v>
      </c>
      <c r="D24" s="300">
        <v>2916</v>
      </c>
      <c r="E24" s="301">
        <v>2900</v>
      </c>
      <c r="F24" s="634">
        <f t="shared" si="0"/>
        <v>99.45130315500685</v>
      </c>
    </row>
    <row r="25" spans="1:6" s="166" customFormat="1" ht="19.5" customHeight="1">
      <c r="A25" s="299" t="s">
        <v>437</v>
      </c>
      <c r="B25" s="289"/>
      <c r="C25" s="311" t="s">
        <v>492</v>
      </c>
      <c r="D25" s="300">
        <v>196436</v>
      </c>
      <c r="E25" s="301">
        <v>196440</v>
      </c>
      <c r="F25" s="634">
        <f t="shared" si="0"/>
        <v>100.00203628662771</v>
      </c>
    </row>
    <row r="26" spans="1:6" s="166" customFormat="1" ht="27.75" customHeight="1">
      <c r="A26" s="299" t="s">
        <v>436</v>
      </c>
      <c r="B26" s="289"/>
      <c r="C26" s="311" t="s">
        <v>862</v>
      </c>
      <c r="D26" s="300"/>
      <c r="E26" s="301"/>
      <c r="F26" s="634" t="e">
        <f t="shared" si="0"/>
        <v>#DIV/0!</v>
      </c>
    </row>
    <row r="27" spans="1:6" s="166" customFormat="1" ht="19.5" customHeight="1">
      <c r="A27" s="286" t="s">
        <v>453</v>
      </c>
      <c r="B27" s="289"/>
      <c r="C27" s="283" t="s">
        <v>493</v>
      </c>
      <c r="D27" s="318"/>
      <c r="E27" s="24"/>
      <c r="F27" s="634" t="e">
        <f t="shared" si="0"/>
        <v>#DIV/0!</v>
      </c>
    </row>
    <row r="28" spans="1:6" s="166" customFormat="1" ht="19.5" customHeight="1">
      <c r="A28" s="286" t="s">
        <v>454</v>
      </c>
      <c r="B28" s="289"/>
      <c r="C28" s="283" t="s">
        <v>558</v>
      </c>
      <c r="D28" s="318"/>
      <c r="E28" s="24"/>
      <c r="F28" s="634" t="e">
        <f t="shared" si="0"/>
        <v>#DIV/0!</v>
      </c>
    </row>
    <row r="29" spans="1:6" s="166" customFormat="1" ht="19.5" customHeight="1">
      <c r="A29" s="121"/>
      <c r="B29" s="303"/>
      <c r="C29" s="304" t="s">
        <v>569</v>
      </c>
      <c r="D29" s="320">
        <f>D30+D31+D32+D33+D34+D35+D36+D37+D38+D39+D40</f>
        <v>189658</v>
      </c>
      <c r="E29" s="320">
        <f>E30+E31+E32+E33+E34+E35+E36+E37+E38+E39+E40</f>
        <v>189665</v>
      </c>
      <c r="F29" s="630">
        <f t="shared" si="0"/>
        <v>100.00369085406362</v>
      </c>
    </row>
    <row r="30" spans="1:6" s="166" customFormat="1" ht="15" customHeight="1">
      <c r="A30" s="335" t="s">
        <v>366</v>
      </c>
      <c r="B30" s="289"/>
      <c r="C30" s="336" t="s">
        <v>367</v>
      </c>
      <c r="D30" s="300">
        <v>4</v>
      </c>
      <c r="E30" s="301"/>
      <c r="F30" s="634">
        <f t="shared" si="0"/>
        <v>0</v>
      </c>
    </row>
    <row r="31" spans="1:6" s="166" customFormat="1" ht="15" customHeight="1">
      <c r="A31" s="299" t="s">
        <v>438</v>
      </c>
      <c r="B31" s="289"/>
      <c r="C31" s="311" t="s">
        <v>610</v>
      </c>
      <c r="D31" s="300">
        <v>1874</v>
      </c>
      <c r="E31" s="301">
        <v>1875</v>
      </c>
      <c r="F31" s="634">
        <f t="shared" si="0"/>
        <v>100.05336179295625</v>
      </c>
    </row>
    <row r="32" spans="1:6" s="166" customFormat="1" ht="15" customHeight="1">
      <c r="A32" s="299" t="s">
        <v>467</v>
      </c>
      <c r="B32" s="289"/>
      <c r="C32" s="311" t="s">
        <v>625</v>
      </c>
      <c r="D32" s="300">
        <v>3</v>
      </c>
      <c r="E32" s="301"/>
      <c r="F32" s="634">
        <f t="shared" si="0"/>
        <v>0</v>
      </c>
    </row>
    <row r="33" spans="1:6" s="166" customFormat="1" ht="15" customHeight="1">
      <c r="A33" s="299">
        <v>1000272</v>
      </c>
      <c r="B33" s="289"/>
      <c r="C33" s="311" t="s">
        <v>626</v>
      </c>
      <c r="D33" s="300"/>
      <c r="E33" s="301"/>
      <c r="F33" s="634" t="e">
        <f t="shared" si="0"/>
        <v>#DIV/0!</v>
      </c>
    </row>
    <row r="34" spans="1:6" s="166" customFormat="1" ht="15" customHeight="1">
      <c r="A34" s="397" t="s">
        <v>88</v>
      </c>
      <c r="B34" s="337"/>
      <c r="C34" s="398" t="s">
        <v>89</v>
      </c>
      <c r="D34" s="300">
        <v>85</v>
      </c>
      <c r="E34" s="301">
        <v>85</v>
      </c>
      <c r="F34" s="634">
        <f t="shared" si="0"/>
        <v>100</v>
      </c>
    </row>
    <row r="35" spans="1:6" s="166" customFormat="1" ht="15" customHeight="1">
      <c r="A35" s="299">
        <v>1000124</v>
      </c>
      <c r="B35" s="289"/>
      <c r="C35" s="300" t="s">
        <v>627</v>
      </c>
      <c r="D35" s="300">
        <v>12</v>
      </c>
      <c r="E35" s="301">
        <v>10</v>
      </c>
      <c r="F35" s="634">
        <f t="shared" si="0"/>
        <v>83.33333333333334</v>
      </c>
    </row>
    <row r="36" spans="1:6" s="166" customFormat="1" ht="15" customHeight="1">
      <c r="A36" s="299" t="s">
        <v>426</v>
      </c>
      <c r="B36" s="289"/>
      <c r="C36" s="300" t="s">
        <v>628</v>
      </c>
      <c r="D36" s="300">
        <v>23696</v>
      </c>
      <c r="E36" s="301">
        <v>23700</v>
      </c>
      <c r="F36" s="634">
        <f t="shared" si="0"/>
        <v>100.016880486158</v>
      </c>
    </row>
    <row r="37" spans="1:6" ht="15" customHeight="1">
      <c r="A37" s="299" t="s">
        <v>427</v>
      </c>
      <c r="B37" s="289"/>
      <c r="C37" s="300" t="s">
        <v>473</v>
      </c>
      <c r="D37" s="300">
        <v>1</v>
      </c>
      <c r="E37" s="301"/>
      <c r="F37" s="634">
        <f t="shared" si="0"/>
        <v>0</v>
      </c>
    </row>
    <row r="38" spans="1:6" ht="15" customHeight="1">
      <c r="A38" s="299" t="s">
        <v>429</v>
      </c>
      <c r="B38" s="289"/>
      <c r="C38" s="300" t="s">
        <v>428</v>
      </c>
      <c r="D38" s="300">
        <v>36</v>
      </c>
      <c r="E38" s="301">
        <v>35</v>
      </c>
      <c r="F38" s="634">
        <f t="shared" si="0"/>
        <v>97.22222222222221</v>
      </c>
    </row>
    <row r="39" spans="1:6" ht="15" customHeight="1">
      <c r="A39" s="323" t="s">
        <v>430</v>
      </c>
      <c r="B39" s="337"/>
      <c r="C39" s="352" t="s">
        <v>629</v>
      </c>
      <c r="D39" s="300">
        <v>140256</v>
      </c>
      <c r="E39" s="301">
        <v>140260</v>
      </c>
      <c r="F39" s="634">
        <f t="shared" si="0"/>
        <v>100.00285192790327</v>
      </c>
    </row>
    <row r="40" spans="1:6" ht="15" customHeight="1">
      <c r="A40" s="299" t="s">
        <v>431</v>
      </c>
      <c r="B40" s="289"/>
      <c r="C40" s="300" t="s">
        <v>614</v>
      </c>
      <c r="D40" s="300">
        <v>23691</v>
      </c>
      <c r="E40" s="301">
        <v>23700</v>
      </c>
      <c r="F40" s="634">
        <f t="shared" si="0"/>
        <v>100.03798910978851</v>
      </c>
    </row>
    <row r="41" spans="1:6" ht="15" customHeight="1">
      <c r="A41" s="399" t="s">
        <v>319</v>
      </c>
      <c r="B41" s="400"/>
      <c r="C41" s="400" t="s">
        <v>44</v>
      </c>
      <c r="D41" s="401"/>
      <c r="E41" s="402"/>
      <c r="F41" s="643" t="e">
        <f t="shared" si="0"/>
        <v>#DIV/0!</v>
      </c>
    </row>
    <row r="42" spans="1:6" ht="15" customHeight="1">
      <c r="A42" s="399" t="s">
        <v>362</v>
      </c>
      <c r="B42" s="400"/>
      <c r="C42" s="400" t="s">
        <v>46</v>
      </c>
      <c r="D42" s="401"/>
      <c r="E42" s="402"/>
      <c r="F42" s="643" t="e">
        <f t="shared" si="0"/>
        <v>#DIV/0!</v>
      </c>
    </row>
    <row r="43" spans="1:6" ht="22.5" customHeight="1">
      <c r="A43" s="121"/>
      <c r="B43" s="303"/>
      <c r="C43" s="304" t="s">
        <v>496</v>
      </c>
      <c r="D43" s="320">
        <f>D44+D45+D46</f>
        <v>14325</v>
      </c>
      <c r="E43" s="320">
        <f>E44+E45+E46</f>
        <v>14325</v>
      </c>
      <c r="F43" s="630">
        <f t="shared" si="0"/>
        <v>100</v>
      </c>
    </row>
    <row r="44" spans="1:6" ht="19.5" customHeight="1">
      <c r="A44" s="169">
        <v>1000215</v>
      </c>
      <c r="B44" s="306"/>
      <c r="C44" s="302" t="s">
        <v>480</v>
      </c>
      <c r="D44" s="21">
        <v>13470</v>
      </c>
      <c r="E44" s="301">
        <v>13470</v>
      </c>
      <c r="F44" s="634">
        <f t="shared" si="0"/>
        <v>100</v>
      </c>
    </row>
    <row r="45" spans="1:6" ht="60" customHeight="1">
      <c r="A45" s="403" t="s">
        <v>363</v>
      </c>
      <c r="B45" s="404" t="s">
        <v>949</v>
      </c>
      <c r="C45" s="364" t="s">
        <v>920</v>
      </c>
      <c r="D45" s="376">
        <v>0</v>
      </c>
      <c r="E45" s="389">
        <v>0</v>
      </c>
      <c r="F45" s="635" t="e">
        <f t="shared" si="0"/>
        <v>#DIV/0!</v>
      </c>
    </row>
    <row r="46" spans="1:6" ht="19.5" customHeight="1">
      <c r="A46" s="307">
        <v>1000207</v>
      </c>
      <c r="B46" s="405"/>
      <c r="C46" s="309" t="s">
        <v>485</v>
      </c>
      <c r="D46" s="392">
        <f>D47+D48+D49+D50+D51+D52</f>
        <v>855</v>
      </c>
      <c r="E46" s="392">
        <f>E47+E48+E49+E50+E51+E52</f>
        <v>855</v>
      </c>
      <c r="F46" s="632">
        <f t="shared" si="0"/>
        <v>100</v>
      </c>
    </row>
    <row r="47" spans="1:6" ht="19.5" customHeight="1">
      <c r="A47" s="361">
        <v>1000207</v>
      </c>
      <c r="B47" s="362" t="s">
        <v>942</v>
      </c>
      <c r="C47" s="363" t="s">
        <v>938</v>
      </c>
      <c r="D47" s="376">
        <v>0</v>
      </c>
      <c r="E47" s="364">
        <v>0</v>
      </c>
      <c r="F47" s="635" t="e">
        <f t="shared" si="0"/>
        <v>#DIV/0!</v>
      </c>
    </row>
    <row r="48" spans="1:6" ht="19.5" customHeight="1">
      <c r="A48" s="361">
        <v>1000207</v>
      </c>
      <c r="B48" s="362" t="s">
        <v>942</v>
      </c>
      <c r="C48" s="363" t="s">
        <v>939</v>
      </c>
      <c r="D48" s="376">
        <v>0</v>
      </c>
      <c r="E48" s="364">
        <v>0</v>
      </c>
      <c r="F48" s="635" t="e">
        <f t="shared" si="0"/>
        <v>#DIV/0!</v>
      </c>
    </row>
    <row r="49" spans="1:6" ht="19.5" customHeight="1">
      <c r="A49" s="361">
        <v>1000207</v>
      </c>
      <c r="B49" s="362" t="s">
        <v>942</v>
      </c>
      <c r="C49" s="363" t="s">
        <v>940</v>
      </c>
      <c r="D49" s="376">
        <v>0</v>
      </c>
      <c r="E49" s="364">
        <v>0</v>
      </c>
      <c r="F49" s="635" t="e">
        <f t="shared" si="0"/>
        <v>#DIV/0!</v>
      </c>
    </row>
    <row r="50" spans="1:6" ht="19.5" customHeight="1">
      <c r="A50" s="361">
        <v>1000207</v>
      </c>
      <c r="B50" s="362" t="s">
        <v>942</v>
      </c>
      <c r="C50" s="363" t="s">
        <v>941</v>
      </c>
      <c r="D50" s="376">
        <v>0</v>
      </c>
      <c r="E50" s="364">
        <v>0</v>
      </c>
      <c r="F50" s="635" t="e">
        <f t="shared" si="0"/>
        <v>#DIV/0!</v>
      </c>
    </row>
    <row r="51" spans="1:6" ht="19.5" customHeight="1">
      <c r="A51" s="169">
        <v>1000207</v>
      </c>
      <c r="B51" s="306" t="s">
        <v>759</v>
      </c>
      <c r="C51" s="302" t="s">
        <v>494</v>
      </c>
      <c r="D51" s="21">
        <v>855</v>
      </c>
      <c r="E51" s="302">
        <v>855</v>
      </c>
      <c r="F51" s="634">
        <f t="shared" si="0"/>
        <v>100</v>
      </c>
    </row>
    <row r="52" spans="1:6" ht="19.5" customHeight="1">
      <c r="A52" s="169">
        <v>1000207</v>
      </c>
      <c r="B52" s="306" t="s">
        <v>751</v>
      </c>
      <c r="C52" s="302" t="s">
        <v>495</v>
      </c>
      <c r="D52" s="21"/>
      <c r="E52" s="302"/>
      <c r="F52" s="634" t="e">
        <f t="shared" si="0"/>
        <v>#DIV/0!</v>
      </c>
    </row>
    <row r="53" spans="1:6" ht="19.5" customHeight="1" thickBot="1">
      <c r="A53" s="180"/>
      <c r="B53" s="312"/>
      <c r="C53" s="324" t="s">
        <v>357</v>
      </c>
      <c r="D53" s="406"/>
      <c r="E53" s="325"/>
      <c r="F53" s="641" t="e">
        <f t="shared" si="0"/>
        <v>#DIV/0!</v>
      </c>
    </row>
    <row r="54" spans="1:5" ht="12.75">
      <c r="A54" s="975" t="s">
        <v>364</v>
      </c>
      <c r="B54" s="975"/>
      <c r="C54" s="975"/>
      <c r="D54" s="975"/>
      <c r="E54" s="975"/>
    </row>
    <row r="55" spans="1:4" ht="12.75">
      <c r="A55" s="16" t="s">
        <v>950</v>
      </c>
      <c r="B55" s="86"/>
      <c r="C55" s="16"/>
      <c r="D55" s="16"/>
    </row>
    <row r="56" spans="1:4" ht="12.75">
      <c r="A56" s="976" t="s">
        <v>924</v>
      </c>
      <c r="B56" s="976"/>
      <c r="C56" s="976"/>
      <c r="D56" s="976"/>
    </row>
    <row r="57" spans="1:4" ht="12.75">
      <c r="A57" s="7"/>
      <c r="B57" s="8"/>
      <c r="C57" s="7"/>
      <c r="D57" s="7"/>
    </row>
    <row r="58" spans="1:4" ht="12.75">
      <c r="A58" s="7"/>
      <c r="B58" s="8"/>
      <c r="C58" s="7"/>
      <c r="D58" s="7"/>
    </row>
    <row r="59" spans="1:4" ht="12.75">
      <c r="A59" s="145"/>
      <c r="B59" s="146"/>
      <c r="C59" s="185"/>
      <c r="D59" s="185"/>
    </row>
    <row r="60" spans="1:4" ht="12.75">
      <c r="A60" s="7"/>
      <c r="B60" s="8"/>
      <c r="C60" s="7"/>
      <c r="D60" s="7"/>
    </row>
    <row r="61" spans="1:4" ht="12.75">
      <c r="A61" s="7"/>
      <c r="B61" s="8"/>
      <c r="C61" s="2"/>
      <c r="D61" s="2"/>
    </row>
    <row r="62" spans="3:4" ht="12.75">
      <c r="C62" s="1"/>
      <c r="D62" s="1"/>
    </row>
  </sheetData>
  <sheetProtection/>
  <mergeCells count="2">
    <mergeCell ref="A54:E54"/>
    <mergeCell ref="A56:D56"/>
  </mergeCells>
  <printOptions/>
  <pageMargins left="0.75" right="0.75" top="0.61" bottom="0.61" header="0.5" footer="0.5"/>
  <pageSetup horizontalDpi="1200" verticalDpi="1200" orientation="portrait" paperSize="9" scale="64" r:id="rId1"/>
  <ignoredErrors>
    <ignoredError sqref="A5:B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8">
      <selection activeCell="E3" sqref="E3:E23"/>
    </sheetView>
  </sheetViews>
  <sheetFormatPr defaultColWidth="9.140625" defaultRowHeight="12.75"/>
  <cols>
    <col min="1" max="1" width="9.140625" style="6" customWidth="1"/>
    <col min="2" max="2" width="10.421875" style="14" customWidth="1"/>
    <col min="3" max="3" width="49.140625" style="6" customWidth="1"/>
    <col min="4" max="4" width="11.7109375" style="6" customWidth="1"/>
    <col min="5" max="5" width="9.140625" style="6" customWidth="1"/>
    <col min="6" max="6" width="10.28125" style="6" customWidth="1"/>
    <col min="7" max="16384" width="9.140625" style="6" customWidth="1"/>
  </cols>
  <sheetData>
    <row r="1" spans="1:3" ht="12.75">
      <c r="A1" s="188" t="s">
        <v>729</v>
      </c>
      <c r="B1" s="189"/>
      <c r="C1" s="190"/>
    </row>
    <row r="2" spans="1:6" ht="13.5" thickBot="1">
      <c r="A2" s="188" t="s">
        <v>1016</v>
      </c>
      <c r="B2" s="189"/>
      <c r="C2" s="190"/>
      <c r="F2" s="39" t="s">
        <v>601</v>
      </c>
    </row>
    <row r="3" spans="1:6" ht="65.25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25" t="s">
        <v>987</v>
      </c>
    </row>
    <row r="4" spans="1:6" ht="19.5" customHeight="1">
      <c r="A4" s="377"/>
      <c r="B4" s="303"/>
      <c r="C4" s="327" t="s">
        <v>983</v>
      </c>
      <c r="D4" s="304">
        <f>D5+D6+D7+D8+D9+D10+D11</f>
        <v>0</v>
      </c>
      <c r="E4" s="304">
        <f>E5+E6+E7+E8+E9+E10+E11</f>
        <v>0</v>
      </c>
      <c r="F4" s="637" t="e">
        <f aca="true" t="shared" si="0" ref="F4:F23">E4/D4*100</f>
        <v>#DIV/0!</v>
      </c>
    </row>
    <row r="5" spans="1:6" ht="19.5" customHeight="1">
      <c r="A5" s="299">
        <v>1200013</v>
      </c>
      <c r="B5" s="289"/>
      <c r="C5" s="311" t="s">
        <v>411</v>
      </c>
      <c r="D5" s="302"/>
      <c r="E5" s="646"/>
      <c r="F5" s="634" t="e">
        <f t="shared" si="0"/>
        <v>#DIV/0!</v>
      </c>
    </row>
    <row r="6" spans="1:6" ht="19.5" customHeight="1">
      <c r="A6" s="299">
        <v>1200088</v>
      </c>
      <c r="B6" s="289"/>
      <c r="C6" s="300" t="s">
        <v>301</v>
      </c>
      <c r="D6" s="302"/>
      <c r="E6" s="301"/>
      <c r="F6" s="634" t="e">
        <f t="shared" si="0"/>
        <v>#DIV/0!</v>
      </c>
    </row>
    <row r="7" spans="1:6" ht="19.5" customHeight="1">
      <c r="A7" s="378">
        <v>1200062</v>
      </c>
      <c r="B7" s="379"/>
      <c r="C7" s="380" t="s">
        <v>302</v>
      </c>
      <c r="D7" s="647"/>
      <c r="E7" s="301"/>
      <c r="F7" s="634" t="e">
        <f t="shared" si="0"/>
        <v>#DIV/0!</v>
      </c>
    </row>
    <row r="8" spans="1:6" ht="19.5" customHeight="1">
      <c r="A8" s="323">
        <v>1200070</v>
      </c>
      <c r="B8" s="379"/>
      <c r="C8" s="380" t="s">
        <v>304</v>
      </c>
      <c r="D8" s="302"/>
      <c r="E8" s="301"/>
      <c r="F8" s="634" t="e">
        <f t="shared" si="0"/>
        <v>#DIV/0!</v>
      </c>
    </row>
    <row r="9" spans="1:6" ht="19.5" customHeight="1">
      <c r="A9" s="323" t="s">
        <v>460</v>
      </c>
      <c r="B9" s="337"/>
      <c r="C9" s="381" t="s">
        <v>307</v>
      </c>
      <c r="D9" s="302"/>
      <c r="E9" s="301"/>
      <c r="F9" s="634" t="e">
        <f t="shared" si="0"/>
        <v>#DIV/0!</v>
      </c>
    </row>
    <row r="10" spans="1:6" ht="19.5" customHeight="1">
      <c r="A10" s="323" t="s">
        <v>460</v>
      </c>
      <c r="B10" s="337" t="s">
        <v>340</v>
      </c>
      <c r="C10" s="381" t="s">
        <v>307</v>
      </c>
      <c r="D10" s="302"/>
      <c r="E10" s="301"/>
      <c r="F10" s="634" t="e">
        <f t="shared" si="0"/>
        <v>#DIV/0!</v>
      </c>
    </row>
    <row r="11" spans="1:6" ht="19.5" customHeight="1">
      <c r="A11" s="299" t="s">
        <v>435</v>
      </c>
      <c r="B11" s="289"/>
      <c r="C11" s="381" t="s">
        <v>461</v>
      </c>
      <c r="D11" s="300"/>
      <c r="E11" s="301"/>
      <c r="F11" s="634" t="e">
        <f t="shared" si="0"/>
        <v>#DIV/0!</v>
      </c>
    </row>
    <row r="12" spans="1:6" ht="19.5" customHeight="1">
      <c r="A12" s="384" t="s">
        <v>88</v>
      </c>
      <c r="B12" s="385"/>
      <c r="C12" s="386" t="s">
        <v>89</v>
      </c>
      <c r="D12" s="387">
        <v>134</v>
      </c>
      <c r="E12" s="388">
        <v>200</v>
      </c>
      <c r="F12" s="644">
        <f t="shared" si="0"/>
        <v>149.2537313432836</v>
      </c>
    </row>
    <row r="13" spans="1:6" ht="19.5" customHeight="1">
      <c r="A13" s="121"/>
      <c r="B13" s="303"/>
      <c r="C13" s="304" t="s">
        <v>496</v>
      </c>
      <c r="D13" s="305">
        <f>D14+D15+D16</f>
        <v>2238</v>
      </c>
      <c r="E13" s="305">
        <f>E14+E15+E16</f>
        <v>2237</v>
      </c>
      <c r="F13" s="637">
        <f t="shared" si="0"/>
        <v>99.95531724754245</v>
      </c>
    </row>
    <row r="14" spans="1:6" ht="19.5" customHeight="1">
      <c r="A14" s="169">
        <v>1000215</v>
      </c>
      <c r="B14" s="306"/>
      <c r="C14" s="302" t="s">
        <v>480</v>
      </c>
      <c r="D14" s="302">
        <v>2197</v>
      </c>
      <c r="E14" s="301">
        <v>2197</v>
      </c>
      <c r="F14" s="634">
        <f t="shared" si="0"/>
        <v>100</v>
      </c>
    </row>
    <row r="15" spans="1:6" ht="45.75" customHeight="1">
      <c r="A15" s="169" t="s">
        <v>360</v>
      </c>
      <c r="B15" s="344" t="s">
        <v>949</v>
      </c>
      <c r="C15" s="302" t="s">
        <v>920</v>
      </c>
      <c r="D15" s="302">
        <v>0</v>
      </c>
      <c r="E15" s="301">
        <v>0</v>
      </c>
      <c r="F15" s="645" t="e">
        <f t="shared" si="0"/>
        <v>#DIV/0!</v>
      </c>
    </row>
    <row r="16" spans="1:6" ht="19.5" customHeight="1">
      <c r="A16" s="307">
        <v>1000207</v>
      </c>
      <c r="B16" s="308"/>
      <c r="C16" s="309" t="s">
        <v>485</v>
      </c>
      <c r="D16" s="392">
        <f>SUM(D17:D23)</f>
        <v>41</v>
      </c>
      <c r="E16" s="392">
        <f>SUM(E17:E23)</f>
        <v>40</v>
      </c>
      <c r="F16" s="756">
        <f t="shared" si="0"/>
        <v>97.5609756097561</v>
      </c>
    </row>
    <row r="17" spans="1:6" ht="27.75" customHeight="1">
      <c r="A17" s="169">
        <v>1000207</v>
      </c>
      <c r="B17" s="306" t="s">
        <v>752</v>
      </c>
      <c r="C17" s="311" t="s">
        <v>278</v>
      </c>
      <c r="D17" s="21"/>
      <c r="E17" s="24"/>
      <c r="F17" s="754" t="e">
        <f t="shared" si="0"/>
        <v>#DIV/0!</v>
      </c>
    </row>
    <row r="18" spans="1:6" ht="19.5" customHeight="1">
      <c r="A18" s="361">
        <v>1000207</v>
      </c>
      <c r="B18" s="362" t="s">
        <v>942</v>
      </c>
      <c r="C18" s="363" t="s">
        <v>938</v>
      </c>
      <c r="D18" s="376">
        <v>0</v>
      </c>
      <c r="E18" s="389">
        <v>0</v>
      </c>
      <c r="F18" s="755" t="e">
        <f t="shared" si="0"/>
        <v>#DIV/0!</v>
      </c>
    </row>
    <row r="19" spans="1:6" ht="19.5" customHeight="1">
      <c r="A19" s="361">
        <v>1000207</v>
      </c>
      <c r="B19" s="362" t="s">
        <v>942</v>
      </c>
      <c r="C19" s="363" t="s">
        <v>939</v>
      </c>
      <c r="D19" s="376">
        <v>0</v>
      </c>
      <c r="E19" s="389">
        <v>0</v>
      </c>
      <c r="F19" s="755" t="e">
        <f t="shared" si="0"/>
        <v>#DIV/0!</v>
      </c>
    </row>
    <row r="20" spans="1:6" ht="19.5" customHeight="1">
      <c r="A20" s="361">
        <v>1000207</v>
      </c>
      <c r="B20" s="362" t="s">
        <v>942</v>
      </c>
      <c r="C20" s="363" t="s">
        <v>940</v>
      </c>
      <c r="D20" s="376">
        <v>0</v>
      </c>
      <c r="E20" s="389">
        <v>0</v>
      </c>
      <c r="F20" s="755" t="e">
        <f t="shared" si="0"/>
        <v>#DIV/0!</v>
      </c>
    </row>
    <row r="21" spans="1:6" ht="19.5" customHeight="1">
      <c r="A21" s="361">
        <v>1000207</v>
      </c>
      <c r="B21" s="362" t="s">
        <v>942</v>
      </c>
      <c r="C21" s="363" t="s">
        <v>941</v>
      </c>
      <c r="D21" s="376">
        <v>0</v>
      </c>
      <c r="E21" s="389">
        <v>0</v>
      </c>
      <c r="F21" s="755" t="e">
        <f t="shared" si="0"/>
        <v>#DIV/0!</v>
      </c>
    </row>
    <row r="22" spans="1:6" ht="19.5" customHeight="1">
      <c r="A22" s="169">
        <v>1000207</v>
      </c>
      <c r="B22" s="306" t="s">
        <v>759</v>
      </c>
      <c r="C22" s="302" t="s">
        <v>494</v>
      </c>
      <c r="D22" s="21">
        <v>41</v>
      </c>
      <c r="E22" s="24">
        <v>40</v>
      </c>
      <c r="F22" s="634">
        <f t="shared" si="0"/>
        <v>97.5609756097561</v>
      </c>
    </row>
    <row r="23" spans="1:6" ht="19.5" customHeight="1" thickBot="1">
      <c r="A23" s="180">
        <v>1000207</v>
      </c>
      <c r="B23" s="312" t="s">
        <v>751</v>
      </c>
      <c r="C23" s="313" t="s">
        <v>495</v>
      </c>
      <c r="D23" s="313"/>
      <c r="E23" s="314"/>
      <c r="F23" s="640" t="e">
        <f t="shared" si="0"/>
        <v>#DIV/0!</v>
      </c>
    </row>
    <row r="24" spans="1:6" ht="12.75">
      <c r="A24" s="6" t="s">
        <v>361</v>
      </c>
      <c r="D24" s="747">
        <v>113</v>
      </c>
      <c r="F24" s="42"/>
    </row>
    <row r="25" ht="12.75">
      <c r="F25" s="42"/>
    </row>
    <row r="26" ht="12.75">
      <c r="F26" s="42"/>
    </row>
    <row r="27" ht="12.75">
      <c r="F27" s="42"/>
    </row>
    <row r="28" ht="12.75">
      <c r="F28" s="42"/>
    </row>
    <row r="29" ht="12.75">
      <c r="F29" s="42"/>
    </row>
    <row r="30" ht="12.75">
      <c r="F30" s="42"/>
    </row>
    <row r="31" ht="12.75">
      <c r="F31" s="42"/>
    </row>
    <row r="32" ht="12.75">
      <c r="F32" s="42"/>
    </row>
    <row r="33" ht="12.75">
      <c r="F33" s="42"/>
    </row>
    <row r="34" ht="12.75">
      <c r="F34" s="42"/>
    </row>
    <row r="35" ht="12.75">
      <c r="F35" s="42"/>
    </row>
    <row r="36" ht="12.75">
      <c r="F36" s="42"/>
    </row>
    <row r="37" ht="12.75">
      <c r="F37" s="42"/>
    </row>
    <row r="38" ht="12.75">
      <c r="F38" s="42"/>
    </row>
    <row r="39" ht="12.75">
      <c r="F39" s="42"/>
    </row>
    <row r="40" ht="12.75">
      <c r="F40" s="42"/>
    </row>
    <row r="41" ht="12.75">
      <c r="F41" s="42"/>
    </row>
    <row r="42" ht="12.75">
      <c r="F42" s="42"/>
    </row>
    <row r="43" ht="12.75">
      <c r="F43" s="42"/>
    </row>
    <row r="44" ht="12.75">
      <c r="F44" s="42"/>
    </row>
    <row r="45" ht="12.75">
      <c r="F45" s="42"/>
    </row>
    <row r="46" ht="12.75">
      <c r="F46" s="42"/>
    </row>
    <row r="47" ht="12.75">
      <c r="F47" s="7"/>
    </row>
    <row r="48" ht="12.75">
      <c r="F48" s="7"/>
    </row>
    <row r="49" spans="4:6" ht="12.75">
      <c r="D49" s="39"/>
      <c r="F49" s="7"/>
    </row>
    <row r="50" ht="12.75">
      <c r="F50" s="7"/>
    </row>
  </sheetData>
  <sheetProtection/>
  <printOptions/>
  <pageMargins left="0.75" right="0.75" top="1" bottom="1" header="0.5" footer="0.5"/>
  <pageSetup horizontalDpi="600" verticalDpi="600" orientation="portrait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7">
      <selection activeCell="C24" sqref="C24"/>
    </sheetView>
  </sheetViews>
  <sheetFormatPr defaultColWidth="9.140625" defaultRowHeight="12.75"/>
  <cols>
    <col min="1" max="1" width="9.140625" style="18" customWidth="1"/>
    <col min="2" max="2" width="9.140625" style="14" customWidth="1"/>
    <col min="3" max="3" width="53.7109375" style="6" customWidth="1"/>
    <col min="4" max="4" width="11.28125" style="6" customWidth="1"/>
    <col min="5" max="5" width="9.8515625" style="6" customWidth="1"/>
    <col min="6" max="6" width="10.7109375" style="6" customWidth="1"/>
    <col min="7" max="16384" width="9.140625" style="6" customWidth="1"/>
  </cols>
  <sheetData>
    <row r="1" spans="1:2" ht="15.75" customHeight="1">
      <c r="A1" s="151" t="s">
        <v>787</v>
      </c>
      <c r="B1" s="151"/>
    </row>
    <row r="2" spans="1:3" ht="15.75" customHeight="1">
      <c r="A2" s="976" t="s">
        <v>1016</v>
      </c>
      <c r="B2" s="976"/>
      <c r="C2" s="976"/>
    </row>
    <row r="3" spans="1:6" ht="13.5" thickBot="1">
      <c r="A3" s="164"/>
      <c r="B3" s="165"/>
      <c r="F3" s="39" t="s">
        <v>387</v>
      </c>
    </row>
    <row r="4" spans="1:6" s="166" customFormat="1" ht="46.5" customHeight="1">
      <c r="A4" s="57" t="s">
        <v>833</v>
      </c>
      <c r="B4" s="58" t="s">
        <v>834</v>
      </c>
      <c r="C4" s="59" t="s">
        <v>470</v>
      </c>
      <c r="D4" s="45" t="s">
        <v>1020</v>
      </c>
      <c r="E4" s="46" t="s">
        <v>1018</v>
      </c>
      <c r="F4" s="25" t="s">
        <v>987</v>
      </c>
    </row>
    <row r="5" spans="1:6" s="166" customFormat="1" ht="19.5" customHeight="1">
      <c r="A5" s="167"/>
      <c r="B5" s="427"/>
      <c r="C5" s="327" t="s">
        <v>447</v>
      </c>
      <c r="D5" s="320">
        <f>SUM(D6:D16)</f>
        <v>7034</v>
      </c>
      <c r="E5" s="320">
        <f>SUM(E6:E16)</f>
        <v>7020</v>
      </c>
      <c r="F5" s="630">
        <f aca="true" t="shared" si="0" ref="F5:F33">E5/D5*100</f>
        <v>99.80096673301108</v>
      </c>
    </row>
    <row r="6" spans="1:6" s="166" customFormat="1" ht="19.5" customHeight="1">
      <c r="A6" s="299">
        <v>1200039</v>
      </c>
      <c r="B6" s="289" t="s">
        <v>752</v>
      </c>
      <c r="C6" s="311" t="s">
        <v>462</v>
      </c>
      <c r="D6" s="318">
        <v>5451</v>
      </c>
      <c r="E6" s="24">
        <v>5450</v>
      </c>
      <c r="F6" s="634">
        <f t="shared" si="0"/>
        <v>99.98165474224912</v>
      </c>
    </row>
    <row r="7" spans="1:6" s="166" customFormat="1" ht="25.5" customHeight="1">
      <c r="A7" s="361">
        <v>1200039</v>
      </c>
      <c r="B7" s="362" t="s">
        <v>942</v>
      </c>
      <c r="C7" s="363" t="s">
        <v>969</v>
      </c>
      <c r="D7" s="425">
        <v>0</v>
      </c>
      <c r="E7" s="389">
        <v>0</v>
      </c>
      <c r="F7" s="635" t="e">
        <f t="shared" si="0"/>
        <v>#DIV/0!</v>
      </c>
    </row>
    <row r="8" spans="1:6" s="166" customFormat="1" ht="21.75" customHeight="1">
      <c r="A8" s="299">
        <v>1200047</v>
      </c>
      <c r="B8" s="289" t="s">
        <v>752</v>
      </c>
      <c r="C8" s="311" t="s">
        <v>464</v>
      </c>
      <c r="D8" s="318">
        <v>1569</v>
      </c>
      <c r="E8" s="24">
        <v>1570</v>
      </c>
      <c r="F8" s="634">
        <f t="shared" si="0"/>
        <v>100.06373486297005</v>
      </c>
    </row>
    <row r="9" spans="1:6" s="166" customFormat="1" ht="24.75" customHeight="1">
      <c r="A9" s="361">
        <v>1200047</v>
      </c>
      <c r="B9" s="362" t="s">
        <v>942</v>
      </c>
      <c r="C9" s="363" t="s">
        <v>970</v>
      </c>
      <c r="D9" s="425">
        <v>0</v>
      </c>
      <c r="E9" s="389">
        <v>0</v>
      </c>
      <c r="F9" s="635" t="e">
        <f t="shared" si="0"/>
        <v>#DIV/0!</v>
      </c>
    </row>
    <row r="10" spans="1:6" s="166" customFormat="1" ht="19.5" customHeight="1">
      <c r="A10" s="299" t="s">
        <v>466</v>
      </c>
      <c r="B10" s="289" t="s">
        <v>752</v>
      </c>
      <c r="C10" s="311" t="s">
        <v>624</v>
      </c>
      <c r="D10" s="318">
        <v>4</v>
      </c>
      <c r="E10" s="24"/>
      <c r="F10" s="634">
        <f t="shared" si="0"/>
        <v>0</v>
      </c>
    </row>
    <row r="11" spans="1:6" s="166" customFormat="1" ht="31.5" customHeight="1">
      <c r="A11" s="361" t="s">
        <v>466</v>
      </c>
      <c r="B11" s="362" t="s">
        <v>942</v>
      </c>
      <c r="C11" s="363" t="s">
        <v>971</v>
      </c>
      <c r="D11" s="425">
        <v>0</v>
      </c>
      <c r="E11" s="389">
        <v>0</v>
      </c>
      <c r="F11" s="635" t="e">
        <f t="shared" si="0"/>
        <v>#DIV/0!</v>
      </c>
    </row>
    <row r="12" spans="1:6" s="166" customFormat="1" ht="19.5" customHeight="1">
      <c r="A12" s="299">
        <v>1100064</v>
      </c>
      <c r="B12" s="289" t="s">
        <v>752</v>
      </c>
      <c r="C12" s="311" t="s">
        <v>730</v>
      </c>
      <c r="D12" s="318"/>
      <c r="E12" s="24"/>
      <c r="F12" s="634" t="e">
        <f t="shared" si="0"/>
        <v>#DIV/0!</v>
      </c>
    </row>
    <row r="13" spans="1:6" s="166" customFormat="1" ht="26.25" customHeight="1">
      <c r="A13" s="299">
        <v>1100072</v>
      </c>
      <c r="B13" s="289" t="s">
        <v>752</v>
      </c>
      <c r="C13" s="311" t="s">
        <v>774</v>
      </c>
      <c r="D13" s="318"/>
      <c r="E13" s="24"/>
      <c r="F13" s="634" t="e">
        <f t="shared" si="0"/>
        <v>#DIV/0!</v>
      </c>
    </row>
    <row r="14" spans="1:6" s="166" customFormat="1" ht="19.5" customHeight="1">
      <c r="A14" s="299">
        <v>1000017</v>
      </c>
      <c r="B14" s="289" t="s">
        <v>752</v>
      </c>
      <c r="C14" s="311" t="s">
        <v>762</v>
      </c>
      <c r="D14" s="318">
        <v>5</v>
      </c>
      <c r="E14" s="24"/>
      <c r="F14" s="634">
        <f t="shared" si="0"/>
        <v>0</v>
      </c>
    </row>
    <row r="15" spans="1:6" s="166" customFormat="1" ht="19.5" customHeight="1">
      <c r="A15" s="361">
        <v>1000017</v>
      </c>
      <c r="B15" s="362" t="s">
        <v>1026</v>
      </c>
      <c r="C15" s="363" t="s">
        <v>762</v>
      </c>
      <c r="D15" s="425"/>
      <c r="E15" s="389"/>
      <c r="F15" s="635" t="e">
        <f>E15/D15*100</f>
        <v>#DIV/0!</v>
      </c>
    </row>
    <row r="16" spans="1:6" s="166" customFormat="1" ht="19.5" customHeight="1">
      <c r="A16" s="299">
        <v>1000025</v>
      </c>
      <c r="B16" s="289" t="s">
        <v>752</v>
      </c>
      <c r="C16" s="311" t="s">
        <v>763</v>
      </c>
      <c r="D16" s="318">
        <v>5</v>
      </c>
      <c r="E16" s="24"/>
      <c r="F16" s="634">
        <f t="shared" si="0"/>
        <v>0</v>
      </c>
    </row>
    <row r="17" spans="1:6" s="166" customFormat="1" ht="19.5" customHeight="1">
      <c r="A17" s="60"/>
      <c r="B17" s="303"/>
      <c r="C17" s="304" t="s">
        <v>569</v>
      </c>
      <c r="D17" s="320">
        <f>SUM(D18:D30)</f>
        <v>98000</v>
      </c>
      <c r="E17" s="320">
        <f>SUM(E18:E30)</f>
        <v>97890</v>
      </c>
      <c r="F17" s="630">
        <f t="shared" si="0"/>
        <v>99.88775510204081</v>
      </c>
    </row>
    <row r="18" spans="1:6" s="166" customFormat="1" ht="19.5" customHeight="1">
      <c r="A18" s="299">
        <v>1000074</v>
      </c>
      <c r="B18" s="289" t="s">
        <v>752</v>
      </c>
      <c r="C18" s="311" t="s">
        <v>764</v>
      </c>
      <c r="D18" s="300">
        <v>5063</v>
      </c>
      <c r="E18" s="301">
        <v>5065</v>
      </c>
      <c r="F18" s="634">
        <f t="shared" si="0"/>
        <v>100.03950227138061</v>
      </c>
    </row>
    <row r="19" spans="1:6" s="166" customFormat="1" ht="30.75" customHeight="1">
      <c r="A19" s="361">
        <v>1000074</v>
      </c>
      <c r="B19" s="362" t="s">
        <v>942</v>
      </c>
      <c r="C19" s="363" t="s">
        <v>972</v>
      </c>
      <c r="D19" s="408"/>
      <c r="E19" s="366"/>
      <c r="F19" s="635" t="e">
        <f t="shared" si="0"/>
        <v>#DIV/0!</v>
      </c>
    </row>
    <row r="20" spans="1:6" s="166" customFormat="1" ht="19.5" customHeight="1">
      <c r="A20" s="335" t="s">
        <v>366</v>
      </c>
      <c r="B20" s="289"/>
      <c r="C20" s="336" t="s">
        <v>367</v>
      </c>
      <c r="D20" s="300">
        <v>24</v>
      </c>
      <c r="E20" s="301">
        <v>25</v>
      </c>
      <c r="F20" s="634">
        <f t="shared" si="0"/>
        <v>104.16666666666667</v>
      </c>
    </row>
    <row r="21" spans="1:6" s="166" customFormat="1" ht="26.25" customHeight="1">
      <c r="A21" s="299">
        <v>1000116</v>
      </c>
      <c r="B21" s="289" t="s">
        <v>752</v>
      </c>
      <c r="C21" s="311" t="s">
        <v>765</v>
      </c>
      <c r="D21" s="300">
        <v>14</v>
      </c>
      <c r="E21" s="301">
        <v>15</v>
      </c>
      <c r="F21" s="634">
        <f t="shared" si="0"/>
        <v>107.14285714285714</v>
      </c>
    </row>
    <row r="22" spans="1:6" s="166" customFormat="1" ht="19.5" customHeight="1">
      <c r="A22" s="397" t="s">
        <v>88</v>
      </c>
      <c r="B22" s="337"/>
      <c r="C22" s="398" t="s">
        <v>89</v>
      </c>
      <c r="D22" s="300">
        <v>9</v>
      </c>
      <c r="E22" s="301">
        <v>10</v>
      </c>
      <c r="F22" s="634">
        <f t="shared" si="0"/>
        <v>111.11111111111111</v>
      </c>
    </row>
    <row r="23" spans="1:6" s="166" customFormat="1" ht="19.5" customHeight="1">
      <c r="A23" s="299">
        <v>1900026</v>
      </c>
      <c r="B23" s="289" t="s">
        <v>752</v>
      </c>
      <c r="C23" s="311" t="s">
        <v>469</v>
      </c>
      <c r="D23" s="300"/>
      <c r="E23" s="301"/>
      <c r="F23" s="634" t="e">
        <f t="shared" si="0"/>
        <v>#DIV/0!</v>
      </c>
    </row>
    <row r="24" spans="1:6" s="166" customFormat="1" ht="19.5" customHeight="1">
      <c r="A24" s="299">
        <v>1000165</v>
      </c>
      <c r="B24" s="289" t="s">
        <v>752</v>
      </c>
      <c r="C24" s="311" t="s">
        <v>766</v>
      </c>
      <c r="D24" s="300">
        <v>52948</v>
      </c>
      <c r="E24" s="301">
        <v>52950</v>
      </c>
      <c r="F24" s="634">
        <f t="shared" si="0"/>
        <v>100.00377729092695</v>
      </c>
    </row>
    <row r="25" spans="1:6" s="166" customFormat="1" ht="19.5" customHeight="1">
      <c r="A25" s="299" t="s">
        <v>467</v>
      </c>
      <c r="B25" s="289" t="s">
        <v>752</v>
      </c>
      <c r="C25" s="311" t="s">
        <v>630</v>
      </c>
      <c r="D25" s="350"/>
      <c r="E25" s="301"/>
      <c r="F25" s="634" t="e">
        <f t="shared" si="0"/>
        <v>#DIV/0!</v>
      </c>
    </row>
    <row r="26" spans="1:6" s="166" customFormat="1" ht="27.75" customHeight="1">
      <c r="A26" s="299">
        <v>1700061</v>
      </c>
      <c r="B26" s="289" t="s">
        <v>752</v>
      </c>
      <c r="C26" s="311" t="s">
        <v>773</v>
      </c>
      <c r="D26" s="350"/>
      <c r="E26" s="301"/>
      <c r="F26" s="634" t="e">
        <f t="shared" si="0"/>
        <v>#DIV/0!</v>
      </c>
    </row>
    <row r="27" spans="1:6" s="166" customFormat="1" ht="24.75" customHeight="1">
      <c r="A27" s="299">
        <v>1000124</v>
      </c>
      <c r="B27" s="289" t="s">
        <v>752</v>
      </c>
      <c r="C27" s="311" t="s">
        <v>767</v>
      </c>
      <c r="D27" s="300">
        <v>132</v>
      </c>
      <c r="E27" s="301">
        <v>15</v>
      </c>
      <c r="F27" s="634">
        <f t="shared" si="0"/>
        <v>11.363636363636363</v>
      </c>
    </row>
    <row r="28" spans="1:6" s="166" customFormat="1" ht="25.5" customHeight="1">
      <c r="A28" s="299">
        <v>1000132</v>
      </c>
      <c r="B28" s="289" t="s">
        <v>752</v>
      </c>
      <c r="C28" s="311" t="s">
        <v>775</v>
      </c>
      <c r="D28" s="300">
        <v>19267</v>
      </c>
      <c r="E28" s="301">
        <v>19270</v>
      </c>
      <c r="F28" s="634">
        <f t="shared" si="0"/>
        <v>100.0155706648674</v>
      </c>
    </row>
    <row r="29" spans="1:6" s="166" customFormat="1" ht="19.5" customHeight="1">
      <c r="A29" s="299">
        <v>1000140</v>
      </c>
      <c r="B29" s="289" t="s">
        <v>752</v>
      </c>
      <c r="C29" s="311" t="s">
        <v>768</v>
      </c>
      <c r="D29" s="300">
        <v>2244</v>
      </c>
      <c r="E29" s="301">
        <v>2240</v>
      </c>
      <c r="F29" s="634">
        <f t="shared" si="0"/>
        <v>99.8217468805704</v>
      </c>
    </row>
    <row r="30" spans="1:6" s="166" customFormat="1" ht="19.5" customHeight="1">
      <c r="A30" s="299">
        <v>1000173</v>
      </c>
      <c r="B30" s="289" t="s">
        <v>752</v>
      </c>
      <c r="C30" s="311" t="s">
        <v>769</v>
      </c>
      <c r="D30" s="300">
        <v>18299</v>
      </c>
      <c r="E30" s="301">
        <v>18300</v>
      </c>
      <c r="F30" s="634">
        <f t="shared" si="0"/>
        <v>100.00546477949615</v>
      </c>
    </row>
    <row r="31" spans="1:6" s="166" customFormat="1" ht="19.5" customHeight="1">
      <c r="A31" s="330">
        <v>1000215</v>
      </c>
      <c r="B31" s="310" t="s">
        <v>752</v>
      </c>
      <c r="C31" s="331" t="s">
        <v>770</v>
      </c>
      <c r="D31" s="350"/>
      <c r="E31" s="351"/>
      <c r="F31" s="632" t="e">
        <f t="shared" si="0"/>
        <v>#DIV/0!</v>
      </c>
    </row>
    <row r="32" spans="1:6" s="166" customFormat="1" ht="19.5" customHeight="1">
      <c r="A32" s="428"/>
      <c r="B32" s="311"/>
      <c r="C32" s="331" t="s">
        <v>776</v>
      </c>
      <c r="D32" s="350">
        <v>4768</v>
      </c>
      <c r="E32" s="351">
        <v>4770</v>
      </c>
      <c r="F32" s="632">
        <f t="shared" si="0"/>
        <v>100.04194630872483</v>
      </c>
    </row>
    <row r="33" spans="1:6" s="166" customFormat="1" ht="19.5" customHeight="1" thickBot="1">
      <c r="A33" s="347"/>
      <c r="B33" s="341"/>
      <c r="C33" s="349" t="s">
        <v>777</v>
      </c>
      <c r="D33" s="324">
        <v>55</v>
      </c>
      <c r="E33" s="326">
        <v>55</v>
      </c>
      <c r="F33" s="641">
        <f t="shared" si="0"/>
        <v>100</v>
      </c>
    </row>
    <row r="34" ht="12.75">
      <c r="F34" s="187"/>
    </row>
    <row r="35" ht="12.75">
      <c r="F35" s="187"/>
    </row>
    <row r="36" ht="12.75">
      <c r="F36" s="187"/>
    </row>
    <row r="37" ht="12.75">
      <c r="F37" s="187"/>
    </row>
    <row r="38" ht="12.75">
      <c r="F38" s="187"/>
    </row>
    <row r="39" ht="12.75">
      <c r="F39" s="187"/>
    </row>
    <row r="40" ht="12.75">
      <c r="F40" s="187"/>
    </row>
    <row r="41" ht="12.75">
      <c r="F41" s="187"/>
    </row>
    <row r="42" ht="12.75">
      <c r="F42" s="187"/>
    </row>
    <row r="43" ht="12.75">
      <c r="F43" s="187"/>
    </row>
    <row r="44" ht="12.75">
      <c r="F44" s="187"/>
    </row>
    <row r="45" ht="12.75">
      <c r="F45" s="187"/>
    </row>
    <row r="46" ht="12.75">
      <c r="F46" s="187"/>
    </row>
    <row r="47" ht="12.75">
      <c r="F47" s="187"/>
    </row>
    <row r="48" ht="12.75">
      <c r="F48" s="7"/>
    </row>
    <row r="50" spans="1:4" ht="12.75">
      <c r="A50" s="183"/>
      <c r="B50" s="8"/>
      <c r="C50" s="7"/>
      <c r="D50" s="42"/>
    </row>
    <row r="51" spans="1:4" ht="12.75">
      <c r="A51" s="183"/>
      <c r="B51" s="8"/>
      <c r="C51" s="7"/>
      <c r="D51" s="7"/>
    </row>
    <row r="52" spans="1:4" ht="12.75">
      <c r="A52" s="145"/>
      <c r="B52" s="146"/>
      <c r="C52" s="185"/>
      <c r="D52" s="185"/>
    </row>
    <row r="53" spans="1:4" ht="12.75">
      <c r="A53" s="183"/>
      <c r="B53" s="8"/>
      <c r="C53" s="7"/>
      <c r="D53" s="7"/>
    </row>
    <row r="54" spans="1:4" ht="12.75">
      <c r="A54" s="183"/>
      <c r="B54" s="8"/>
      <c r="C54" s="2"/>
      <c r="D54" s="2"/>
    </row>
    <row r="55" spans="3:4" ht="12.75">
      <c r="C55" s="1"/>
      <c r="D55" s="1"/>
    </row>
  </sheetData>
  <sheetProtection/>
  <mergeCells count="1">
    <mergeCell ref="A2:C2"/>
  </mergeCells>
  <printOptions/>
  <pageMargins left="0" right="0" top="0" bottom="0" header="0.3" footer="0.3"/>
  <pageSetup horizontalDpi="600" verticalDpi="600" orientation="portrait" paperSize="9" scale="87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5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140625" style="18" customWidth="1"/>
    <col min="2" max="2" width="9.140625" style="14" customWidth="1"/>
    <col min="3" max="3" width="47.57421875" style="6" customWidth="1"/>
    <col min="4" max="4" width="11.57421875" style="6" customWidth="1"/>
    <col min="5" max="16384" width="9.140625" style="6" customWidth="1"/>
  </cols>
  <sheetData>
    <row r="1" spans="1:2" ht="15.75" customHeight="1">
      <c r="A1" s="151" t="s">
        <v>831</v>
      </c>
      <c r="B1" s="151"/>
    </row>
    <row r="2" ht="15.75" customHeight="1">
      <c r="A2" s="151" t="s">
        <v>989</v>
      </c>
    </row>
    <row r="3" ht="15.75" customHeight="1">
      <c r="A3" s="44"/>
    </row>
    <row r="4" spans="1:6" ht="12.75" customHeight="1" thickBot="1">
      <c r="A4" s="164"/>
      <c r="B4" s="165"/>
      <c r="F4" s="39" t="s">
        <v>388</v>
      </c>
    </row>
    <row r="5" spans="1:6" s="166" customFormat="1" ht="43.5" customHeight="1">
      <c r="A5" s="57" t="s">
        <v>833</v>
      </c>
      <c r="B5" s="58" t="s">
        <v>834</v>
      </c>
      <c r="C5" s="59" t="s">
        <v>470</v>
      </c>
      <c r="D5" s="45" t="s">
        <v>1020</v>
      </c>
      <c r="E5" s="46" t="s">
        <v>1018</v>
      </c>
      <c r="F5" s="25" t="s">
        <v>987</v>
      </c>
    </row>
    <row r="6" spans="1:6" s="166" customFormat="1" ht="19.5" customHeight="1">
      <c r="A6" s="499"/>
      <c r="B6" s="168"/>
      <c r="C6" s="91" t="s">
        <v>447</v>
      </c>
      <c r="D6" s="50">
        <f>SUM(D7:D15)</f>
        <v>0</v>
      </c>
      <c r="E6" s="50">
        <f>SUM(E7:E15)</f>
        <v>0</v>
      </c>
      <c r="F6" s="31" t="e">
        <f aca="true" t="shared" si="0" ref="F6:F38">E6/D6*100</f>
        <v>#DIV/0!</v>
      </c>
    </row>
    <row r="7" spans="1:6" s="166" customFormat="1" ht="19.5" customHeight="1">
      <c r="A7" s="92"/>
      <c r="B7" s="170"/>
      <c r="C7" s="90" t="s">
        <v>771</v>
      </c>
      <c r="D7" s="80"/>
      <c r="E7" s="171"/>
      <c r="F7" s="172" t="e">
        <f t="shared" si="0"/>
        <v>#DIV/0!</v>
      </c>
    </row>
    <row r="8" spans="1:6" s="166" customFormat="1" ht="19.5" customHeight="1">
      <c r="A8" s="47">
        <v>1200039</v>
      </c>
      <c r="B8" s="173"/>
      <c r="C8" s="90" t="s">
        <v>462</v>
      </c>
      <c r="D8" s="48"/>
      <c r="E8" s="171"/>
      <c r="F8" s="172" t="e">
        <f t="shared" si="0"/>
        <v>#DIV/0!</v>
      </c>
    </row>
    <row r="9" spans="1:6" s="166" customFormat="1" ht="23.25" customHeight="1">
      <c r="A9" s="371">
        <v>1200039</v>
      </c>
      <c r="B9" s="372" t="s">
        <v>942</v>
      </c>
      <c r="C9" s="391" t="s">
        <v>969</v>
      </c>
      <c r="D9" s="390">
        <v>0</v>
      </c>
      <c r="E9" s="374">
        <v>0</v>
      </c>
      <c r="F9" s="375" t="e">
        <f t="shared" si="0"/>
        <v>#DIV/0!</v>
      </c>
    </row>
    <row r="10" spans="1:6" s="166" customFormat="1" ht="19.5" customHeight="1">
      <c r="A10" s="47">
        <v>1200047</v>
      </c>
      <c r="B10" s="173"/>
      <c r="C10" s="90" t="s">
        <v>464</v>
      </c>
      <c r="D10" s="20"/>
      <c r="E10" s="174"/>
      <c r="F10" s="172" t="e">
        <f t="shared" si="0"/>
        <v>#DIV/0!</v>
      </c>
    </row>
    <row r="11" spans="1:6" s="166" customFormat="1" ht="23.25" customHeight="1">
      <c r="A11" s="371">
        <v>1200047</v>
      </c>
      <c r="B11" s="372" t="s">
        <v>942</v>
      </c>
      <c r="C11" s="391" t="s">
        <v>970</v>
      </c>
      <c r="D11" s="390">
        <v>0</v>
      </c>
      <c r="E11" s="374">
        <v>0</v>
      </c>
      <c r="F11" s="375" t="e">
        <f t="shared" si="0"/>
        <v>#DIV/0!</v>
      </c>
    </row>
    <row r="12" spans="1:6" s="166" customFormat="1" ht="30" customHeight="1">
      <c r="A12" s="47" t="s">
        <v>466</v>
      </c>
      <c r="B12" s="89"/>
      <c r="C12" s="48" t="s">
        <v>624</v>
      </c>
      <c r="D12" s="20"/>
      <c r="E12" s="174"/>
      <c r="F12" s="172" t="e">
        <f t="shared" si="0"/>
        <v>#DIV/0!</v>
      </c>
    </row>
    <row r="13" spans="1:6" s="166" customFormat="1" ht="28.5" customHeight="1">
      <c r="A13" s="371" t="s">
        <v>466</v>
      </c>
      <c r="B13" s="372" t="s">
        <v>942</v>
      </c>
      <c r="C13" s="373" t="s">
        <v>971</v>
      </c>
      <c r="D13" s="390">
        <v>0</v>
      </c>
      <c r="E13" s="374">
        <v>0</v>
      </c>
      <c r="F13" s="375" t="e">
        <f t="shared" si="0"/>
        <v>#DIV/0!</v>
      </c>
    </row>
    <row r="14" spans="1:6" s="166" customFormat="1" ht="19.5" customHeight="1">
      <c r="A14" s="47">
        <v>1000017</v>
      </c>
      <c r="B14" s="173"/>
      <c r="C14" s="90" t="s">
        <v>762</v>
      </c>
      <c r="D14" s="48"/>
      <c r="E14" s="171"/>
      <c r="F14" s="172" t="e">
        <f t="shared" si="0"/>
        <v>#DIV/0!</v>
      </c>
    </row>
    <row r="15" spans="1:6" s="166" customFormat="1" ht="19.5" customHeight="1">
      <c r="A15" s="47">
        <v>1000025</v>
      </c>
      <c r="B15" s="173"/>
      <c r="C15" s="90" t="s">
        <v>763</v>
      </c>
      <c r="D15" s="48"/>
      <c r="E15" s="171"/>
      <c r="F15" s="172" t="e">
        <f t="shared" si="0"/>
        <v>#DIV/0!</v>
      </c>
    </row>
    <row r="16" spans="1:6" s="166" customFormat="1" ht="19.5" customHeight="1">
      <c r="A16" s="100"/>
      <c r="B16" s="175"/>
      <c r="C16" s="62" t="s">
        <v>569</v>
      </c>
      <c r="D16" s="50">
        <f>SUM(D17:D35)</f>
        <v>0</v>
      </c>
      <c r="E16" s="50">
        <f>SUM(E17:E35)</f>
        <v>0</v>
      </c>
      <c r="F16" s="31" t="e">
        <f t="shared" si="0"/>
        <v>#DIV/0!</v>
      </c>
    </row>
    <row r="17" spans="1:6" s="166" customFormat="1" ht="19.5" customHeight="1">
      <c r="A17" s="47">
        <v>1000074</v>
      </c>
      <c r="B17" s="173"/>
      <c r="C17" s="90" t="s">
        <v>764</v>
      </c>
      <c r="D17" s="80"/>
      <c r="E17" s="171"/>
      <c r="F17" s="172" t="e">
        <f t="shared" si="0"/>
        <v>#DIV/0!</v>
      </c>
    </row>
    <row r="18" spans="1:6" s="166" customFormat="1" ht="24.75" customHeight="1">
      <c r="A18" s="371">
        <v>1000074</v>
      </c>
      <c r="B18" s="372" t="s">
        <v>942</v>
      </c>
      <c r="C18" s="391" t="s">
        <v>972</v>
      </c>
      <c r="D18" s="390">
        <v>0</v>
      </c>
      <c r="E18" s="374">
        <v>0</v>
      </c>
      <c r="F18" s="375" t="e">
        <f t="shared" si="0"/>
        <v>#DIV/0!</v>
      </c>
    </row>
    <row r="19" spans="1:6" s="166" customFormat="1" ht="19.5" customHeight="1">
      <c r="A19" s="500" t="s">
        <v>366</v>
      </c>
      <c r="B19" s="89"/>
      <c r="C19" s="501" t="s">
        <v>367</v>
      </c>
      <c r="D19" s="80"/>
      <c r="E19" s="171"/>
      <c r="F19" s="172" t="e">
        <f t="shared" si="0"/>
        <v>#DIV/0!</v>
      </c>
    </row>
    <row r="20" spans="1:6" s="166" customFormat="1" ht="25.5" customHeight="1">
      <c r="A20" s="47">
        <v>1000116</v>
      </c>
      <c r="B20" s="173"/>
      <c r="C20" s="90" t="s">
        <v>765</v>
      </c>
      <c r="D20" s="80"/>
      <c r="E20" s="171"/>
      <c r="F20" s="172" t="e">
        <f t="shared" si="0"/>
        <v>#DIV/0!</v>
      </c>
    </row>
    <row r="21" spans="1:6" s="166" customFormat="1" ht="19.5" customHeight="1">
      <c r="A21" s="502" t="s">
        <v>88</v>
      </c>
      <c r="B21" s="144"/>
      <c r="C21" s="503" t="s">
        <v>89</v>
      </c>
      <c r="D21" s="154"/>
      <c r="E21" s="176"/>
      <c r="F21" s="172" t="e">
        <f t="shared" si="0"/>
        <v>#DIV/0!</v>
      </c>
    </row>
    <row r="22" spans="1:6" s="166" customFormat="1" ht="19.5" customHeight="1">
      <c r="A22" s="47">
        <v>1900026</v>
      </c>
      <c r="B22" s="173"/>
      <c r="C22" s="90" t="s">
        <v>469</v>
      </c>
      <c r="D22" s="48"/>
      <c r="E22" s="171"/>
      <c r="F22" s="172" t="e">
        <f t="shared" si="0"/>
        <v>#DIV/0!</v>
      </c>
    </row>
    <row r="23" spans="1:6" s="166" customFormat="1" ht="19.5" customHeight="1">
      <c r="A23" s="47">
        <v>1900034</v>
      </c>
      <c r="B23" s="173"/>
      <c r="C23" s="90" t="s">
        <v>477</v>
      </c>
      <c r="D23" s="80"/>
      <c r="E23" s="171"/>
      <c r="F23" s="172" t="e">
        <f t="shared" si="0"/>
        <v>#DIV/0!</v>
      </c>
    </row>
    <row r="24" spans="1:6" s="166" customFormat="1" ht="19.5" customHeight="1">
      <c r="A24" s="47">
        <v>1900042</v>
      </c>
      <c r="B24" s="173"/>
      <c r="C24" s="90" t="s">
        <v>478</v>
      </c>
      <c r="D24" s="177"/>
      <c r="E24" s="171"/>
      <c r="F24" s="172" t="e">
        <f t="shared" si="0"/>
        <v>#DIV/0!</v>
      </c>
    </row>
    <row r="25" spans="1:6" s="166" customFormat="1" ht="19.5" customHeight="1">
      <c r="A25" s="47"/>
      <c r="B25" s="173"/>
      <c r="C25" s="90" t="s">
        <v>871</v>
      </c>
      <c r="D25" s="48"/>
      <c r="E25" s="171"/>
      <c r="F25" s="172" t="e">
        <f t="shared" si="0"/>
        <v>#DIV/0!</v>
      </c>
    </row>
    <row r="26" spans="1:6" s="166" customFormat="1" ht="19.5" customHeight="1">
      <c r="A26" s="47"/>
      <c r="B26" s="173"/>
      <c r="C26" s="90" t="s">
        <v>872</v>
      </c>
      <c r="D26" s="48"/>
      <c r="E26" s="171"/>
      <c r="F26" s="172" t="e">
        <f t="shared" si="0"/>
        <v>#DIV/0!</v>
      </c>
    </row>
    <row r="27" spans="1:6" s="166" customFormat="1" ht="19.5" customHeight="1">
      <c r="A27" s="47"/>
      <c r="B27" s="173"/>
      <c r="C27" s="90" t="s">
        <v>873</v>
      </c>
      <c r="D27" s="48"/>
      <c r="E27" s="171"/>
      <c r="F27" s="172" t="e">
        <f t="shared" si="0"/>
        <v>#DIV/0!</v>
      </c>
    </row>
    <row r="28" spans="1:6" s="166" customFormat="1" ht="25.5" customHeight="1">
      <c r="A28" s="47"/>
      <c r="B28" s="173"/>
      <c r="C28" s="90" t="s">
        <v>874</v>
      </c>
      <c r="D28" s="90"/>
      <c r="E28" s="171"/>
      <c r="F28" s="172" t="e">
        <f t="shared" si="0"/>
        <v>#DIV/0!</v>
      </c>
    </row>
    <row r="29" spans="1:6" ht="19.5" customHeight="1">
      <c r="A29" s="47">
        <v>1000165</v>
      </c>
      <c r="B29" s="173"/>
      <c r="C29" s="90" t="s">
        <v>766</v>
      </c>
      <c r="D29" s="90"/>
      <c r="E29" s="171"/>
      <c r="F29" s="172" t="e">
        <f t="shared" si="0"/>
        <v>#DIV/0!</v>
      </c>
    </row>
    <row r="30" spans="1:6" ht="19.5" customHeight="1">
      <c r="A30" s="47" t="s">
        <v>467</v>
      </c>
      <c r="B30" s="93"/>
      <c r="C30" s="48" t="s">
        <v>630</v>
      </c>
      <c r="D30" s="90"/>
      <c r="E30" s="171"/>
      <c r="F30" s="172" t="e">
        <f t="shared" si="0"/>
        <v>#DIV/0!</v>
      </c>
    </row>
    <row r="31" spans="1:6" ht="27" customHeight="1">
      <c r="A31" s="47">
        <v>1700061</v>
      </c>
      <c r="B31" s="173"/>
      <c r="C31" s="90" t="s">
        <v>773</v>
      </c>
      <c r="D31" s="90"/>
      <c r="E31" s="171"/>
      <c r="F31" s="172" t="e">
        <f t="shared" si="0"/>
        <v>#DIV/0!</v>
      </c>
    </row>
    <row r="32" spans="1:6" ht="24" customHeight="1">
      <c r="A32" s="47">
        <v>1000124</v>
      </c>
      <c r="B32" s="173"/>
      <c r="C32" s="90" t="s">
        <v>767</v>
      </c>
      <c r="D32" s="90"/>
      <c r="E32" s="171"/>
      <c r="F32" s="172" t="e">
        <f t="shared" si="0"/>
        <v>#DIV/0!</v>
      </c>
    </row>
    <row r="33" spans="1:6" ht="24" customHeight="1">
      <c r="A33" s="47">
        <v>1000132</v>
      </c>
      <c r="B33" s="173"/>
      <c r="C33" s="90" t="s">
        <v>772</v>
      </c>
      <c r="D33" s="140"/>
      <c r="E33" s="504"/>
      <c r="F33" s="172" t="e">
        <f t="shared" si="0"/>
        <v>#DIV/0!</v>
      </c>
    </row>
    <row r="34" spans="1:6" ht="19.5" customHeight="1">
      <c r="A34" s="47">
        <v>1000140</v>
      </c>
      <c r="B34" s="173"/>
      <c r="C34" s="90" t="s">
        <v>768</v>
      </c>
      <c r="D34" s="140"/>
      <c r="E34" s="504"/>
      <c r="F34" s="172" t="e">
        <f t="shared" si="0"/>
        <v>#DIV/0!</v>
      </c>
    </row>
    <row r="35" spans="1:6" ht="19.5" customHeight="1">
      <c r="A35" s="47">
        <v>1000173</v>
      </c>
      <c r="B35" s="173"/>
      <c r="C35" s="90" t="s">
        <v>769</v>
      </c>
      <c r="D35" s="140"/>
      <c r="E35" s="504"/>
      <c r="F35" s="172" t="e">
        <f t="shared" si="0"/>
        <v>#DIV/0!</v>
      </c>
    </row>
    <row r="36" spans="1:6" ht="19.5" customHeight="1">
      <c r="A36" s="178">
        <v>1000215</v>
      </c>
      <c r="B36" s="179"/>
      <c r="C36" s="177" t="s">
        <v>770</v>
      </c>
      <c r="D36" s="505"/>
      <c r="E36" s="506"/>
      <c r="F36" s="32" t="e">
        <f t="shared" si="0"/>
        <v>#DIV/0!</v>
      </c>
    </row>
    <row r="37" spans="1:6" ht="19.5" customHeight="1">
      <c r="A37" s="92"/>
      <c r="B37" s="170"/>
      <c r="C37" s="80" t="s">
        <v>776</v>
      </c>
      <c r="D37" s="177"/>
      <c r="E37" s="33"/>
      <c r="F37" s="32" t="e">
        <f t="shared" si="0"/>
        <v>#DIV/0!</v>
      </c>
    </row>
    <row r="38" spans="1:6" ht="19.5" customHeight="1" thickBot="1">
      <c r="A38" s="94"/>
      <c r="B38" s="181"/>
      <c r="C38" s="182" t="s">
        <v>777</v>
      </c>
      <c r="D38" s="95"/>
      <c r="E38" s="34"/>
      <c r="F38" s="507" t="e">
        <f t="shared" si="0"/>
        <v>#DIV/0!</v>
      </c>
    </row>
    <row r="39" spans="2:6" ht="12.75">
      <c r="B39" s="14" t="s">
        <v>280</v>
      </c>
      <c r="F39" s="42"/>
    </row>
    <row r="40" spans="2:6" ht="12.75">
      <c r="B40" s="14" t="s">
        <v>832</v>
      </c>
      <c r="F40" s="42"/>
    </row>
    <row r="41" ht="12.75">
      <c r="F41" s="42"/>
    </row>
    <row r="42" ht="12.75">
      <c r="F42" s="42"/>
    </row>
    <row r="43" ht="12.75">
      <c r="F43" s="42"/>
    </row>
    <row r="44" ht="12.75">
      <c r="F44" s="42"/>
    </row>
    <row r="45" ht="12.75">
      <c r="F45" s="42"/>
    </row>
    <row r="46" spans="1:6" ht="12.75">
      <c r="A46" s="183"/>
      <c r="B46" s="8"/>
      <c r="C46" s="7"/>
      <c r="D46" s="184"/>
      <c r="F46" s="42"/>
    </row>
    <row r="47" spans="1:6" ht="12.75">
      <c r="A47" s="183"/>
      <c r="B47" s="8"/>
      <c r="C47" s="7"/>
      <c r="D47" s="7"/>
      <c r="F47" s="7"/>
    </row>
    <row r="48" spans="1:4" ht="12.75">
      <c r="A48" s="145"/>
      <c r="B48" s="146"/>
      <c r="C48" s="185"/>
      <c r="D48" s="185"/>
    </row>
    <row r="49" spans="1:4" ht="12.75">
      <c r="A49" s="183"/>
      <c r="B49" s="8"/>
      <c r="C49" s="7"/>
      <c r="D49" s="42"/>
    </row>
    <row r="50" spans="1:4" ht="12.75">
      <c r="A50" s="183"/>
      <c r="B50" s="8"/>
      <c r="C50" s="2"/>
      <c r="D50" s="2"/>
    </row>
    <row r="51" spans="3:4" ht="12.75">
      <c r="C51" s="1"/>
      <c r="D51" s="1"/>
    </row>
  </sheetData>
  <sheetProtection/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69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9.57421875" style="481" customWidth="1"/>
    <col min="2" max="2" width="4.57421875" style="482" customWidth="1"/>
    <col min="3" max="3" width="9.140625" style="481" customWidth="1"/>
    <col min="4" max="7" width="9.140625" style="19" customWidth="1"/>
    <col min="8" max="8" width="18.421875" style="19" customWidth="1"/>
    <col min="9" max="16384" width="9.140625" style="19" customWidth="1"/>
  </cols>
  <sheetData>
    <row r="2" spans="1:8" ht="12.75">
      <c r="A2" s="466"/>
      <c r="B2" s="467"/>
      <c r="C2" s="466"/>
      <c r="D2" s="53"/>
      <c r="E2" s="53"/>
      <c r="F2" s="53"/>
      <c r="G2" s="53"/>
      <c r="H2" s="53"/>
    </row>
    <row r="3" spans="1:8" ht="12.75">
      <c r="A3" s="468" t="s">
        <v>268</v>
      </c>
      <c r="B3" s="152">
        <v>1</v>
      </c>
      <c r="C3" s="469" t="s">
        <v>399</v>
      </c>
      <c r="D3" s="7"/>
      <c r="E3" s="7"/>
      <c r="F3" s="7"/>
      <c r="G3" s="7"/>
      <c r="H3" s="7"/>
    </row>
    <row r="4" spans="1:27" ht="15" customHeight="1">
      <c r="A4" s="470" t="s">
        <v>268</v>
      </c>
      <c r="B4" s="471">
        <v>2</v>
      </c>
      <c r="C4" s="914" t="s">
        <v>405</v>
      </c>
      <c r="D4" s="914"/>
      <c r="E4" s="914"/>
      <c r="F4" s="914"/>
      <c r="G4" s="914"/>
      <c r="H4" s="914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</row>
    <row r="5" spans="1:27" ht="15" customHeight="1">
      <c r="A5" s="470"/>
      <c r="B5" s="471"/>
      <c r="C5" s="914"/>
      <c r="D5" s="914"/>
      <c r="E5" s="914"/>
      <c r="F5" s="914"/>
      <c r="G5" s="914"/>
      <c r="H5" s="914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</row>
    <row r="6" spans="1:8" ht="12.75">
      <c r="A6" s="470" t="s">
        <v>268</v>
      </c>
      <c r="B6" s="471">
        <v>3</v>
      </c>
      <c r="C6" s="915" t="s">
        <v>406</v>
      </c>
      <c r="D6" s="915"/>
      <c r="E6" s="915"/>
      <c r="F6" s="915"/>
      <c r="G6" s="915"/>
      <c r="H6" s="915"/>
    </row>
    <row r="7" spans="1:8" ht="12.75">
      <c r="A7" s="470"/>
      <c r="B7" s="471"/>
      <c r="C7" s="915"/>
      <c r="D7" s="915"/>
      <c r="E7" s="915"/>
      <c r="F7" s="915"/>
      <c r="G7" s="915"/>
      <c r="H7" s="915"/>
    </row>
    <row r="8" spans="1:14" ht="12.75">
      <c r="A8" s="470" t="s">
        <v>268</v>
      </c>
      <c r="B8" s="471">
        <v>4</v>
      </c>
      <c r="C8" s="915" t="s">
        <v>407</v>
      </c>
      <c r="D8" s="915"/>
      <c r="E8" s="915"/>
      <c r="F8" s="915"/>
      <c r="G8" s="915"/>
      <c r="H8" s="915"/>
      <c r="I8" s="211"/>
      <c r="J8" s="211"/>
      <c r="K8" s="211"/>
      <c r="L8" s="211"/>
      <c r="M8" s="211"/>
      <c r="N8" s="211"/>
    </row>
    <row r="9" spans="1:14" ht="12.75">
      <c r="A9" s="470"/>
      <c r="B9" s="471"/>
      <c r="C9" s="915"/>
      <c r="D9" s="915"/>
      <c r="E9" s="915"/>
      <c r="F9" s="915"/>
      <c r="G9" s="915"/>
      <c r="H9" s="915"/>
      <c r="I9" s="211"/>
      <c r="J9" s="211"/>
      <c r="K9" s="211"/>
      <c r="L9" s="211"/>
      <c r="M9" s="211"/>
      <c r="N9" s="211"/>
    </row>
    <row r="10" spans="1:8" ht="11.25" customHeight="1">
      <c r="A10" s="470" t="s">
        <v>268</v>
      </c>
      <c r="B10" s="471">
        <v>5</v>
      </c>
      <c r="C10" s="473" t="s">
        <v>408</v>
      </c>
      <c r="D10" s="474"/>
      <c r="E10" s="474"/>
      <c r="F10" s="474"/>
      <c r="G10" s="474"/>
      <c r="H10" s="474"/>
    </row>
    <row r="11" spans="1:8" ht="12.75">
      <c r="A11" s="470" t="s">
        <v>268</v>
      </c>
      <c r="B11" s="471">
        <v>6</v>
      </c>
      <c r="C11" s="475" t="s">
        <v>409</v>
      </c>
      <c r="D11" s="473"/>
      <c r="E11" s="473"/>
      <c r="F11" s="473"/>
      <c r="G11" s="184"/>
      <c r="H11" s="184"/>
    </row>
    <row r="12" spans="1:8" ht="12.75">
      <c r="A12" s="470" t="s">
        <v>268</v>
      </c>
      <c r="B12" s="471">
        <v>7</v>
      </c>
      <c r="C12" s="473" t="s">
        <v>706</v>
      </c>
      <c r="D12" s="184"/>
      <c r="E12" s="184"/>
      <c r="F12" s="184"/>
      <c r="G12" s="184"/>
      <c r="H12" s="184"/>
    </row>
    <row r="13" spans="1:8" ht="12.75">
      <c r="A13" s="470" t="s">
        <v>268</v>
      </c>
      <c r="B13" s="471">
        <v>8</v>
      </c>
      <c r="C13" s="471" t="s">
        <v>979</v>
      </c>
      <c r="D13" s="184"/>
      <c r="E13" s="184"/>
      <c r="F13" s="184"/>
      <c r="G13" s="184"/>
      <c r="H13" s="184"/>
    </row>
    <row r="14" spans="1:8" ht="12.75">
      <c r="A14" s="470" t="s">
        <v>268</v>
      </c>
      <c r="B14" s="476">
        <v>9</v>
      </c>
      <c r="C14" s="477" t="s">
        <v>707</v>
      </c>
      <c r="D14" s="478"/>
      <c r="E14" s="478"/>
      <c r="F14" s="478"/>
      <c r="G14" s="478"/>
      <c r="H14" s="478"/>
    </row>
    <row r="15" spans="1:8" ht="12.75">
      <c r="A15" s="470" t="s">
        <v>268</v>
      </c>
      <c r="B15" s="476">
        <v>10</v>
      </c>
      <c r="C15" s="477" t="s">
        <v>786</v>
      </c>
      <c r="D15" s="478"/>
      <c r="E15" s="478"/>
      <c r="F15" s="478"/>
      <c r="G15" s="478"/>
      <c r="H15" s="478"/>
    </row>
    <row r="16" spans="1:8" ht="12.75">
      <c r="A16" s="470" t="s">
        <v>268</v>
      </c>
      <c r="B16" s="476">
        <v>11</v>
      </c>
      <c r="C16" s="477" t="s">
        <v>708</v>
      </c>
      <c r="D16" s="478"/>
      <c r="E16" s="478"/>
      <c r="F16" s="478"/>
      <c r="G16" s="478"/>
      <c r="H16" s="478"/>
    </row>
    <row r="17" spans="1:8" ht="12.75">
      <c r="A17" s="470" t="s">
        <v>268</v>
      </c>
      <c r="B17" s="476">
        <v>12</v>
      </c>
      <c r="C17" s="477" t="s">
        <v>827</v>
      </c>
      <c r="D17" s="478"/>
      <c r="E17" s="478"/>
      <c r="F17" s="478"/>
      <c r="G17" s="478"/>
      <c r="H17" s="478"/>
    </row>
    <row r="18" spans="1:8" ht="12.75">
      <c r="A18" s="470" t="s">
        <v>268</v>
      </c>
      <c r="B18" s="476">
        <v>13</v>
      </c>
      <c r="C18" s="466" t="s">
        <v>709</v>
      </c>
      <c r="D18" s="478"/>
      <c r="E18" s="184"/>
      <c r="F18" s="478"/>
      <c r="G18" s="478"/>
      <c r="H18" s="478"/>
    </row>
    <row r="19" spans="1:8" ht="12.75">
      <c r="A19" s="470" t="s">
        <v>268</v>
      </c>
      <c r="B19" s="476">
        <v>14</v>
      </c>
      <c r="C19" s="477" t="s">
        <v>729</v>
      </c>
      <c r="D19" s="478"/>
      <c r="E19" s="478"/>
      <c r="F19" s="478"/>
      <c r="G19" s="478"/>
      <c r="H19" s="478"/>
    </row>
    <row r="20" spans="1:8" ht="12.75">
      <c r="A20" s="470" t="s">
        <v>268</v>
      </c>
      <c r="B20" s="476" t="s">
        <v>270</v>
      </c>
      <c r="C20" s="913" t="s">
        <v>787</v>
      </c>
      <c r="D20" s="913"/>
      <c r="E20" s="913"/>
      <c r="F20" s="913"/>
      <c r="G20" s="913"/>
      <c r="H20" s="913"/>
    </row>
    <row r="21" spans="1:8" ht="12.75">
      <c r="A21" s="470"/>
      <c r="B21" s="476"/>
      <c r="C21" s="913"/>
      <c r="D21" s="913"/>
      <c r="E21" s="913"/>
      <c r="F21" s="913"/>
      <c r="G21" s="913"/>
      <c r="H21" s="913"/>
    </row>
    <row r="22" spans="1:8" ht="12.75">
      <c r="A22" s="470" t="s">
        <v>268</v>
      </c>
      <c r="B22" s="476" t="s">
        <v>271</v>
      </c>
      <c r="C22" s="477" t="s">
        <v>269</v>
      </c>
      <c r="D22" s="478"/>
      <c r="E22" s="478"/>
      <c r="F22" s="478"/>
      <c r="G22" s="478"/>
      <c r="H22" s="478"/>
    </row>
    <row r="23" spans="1:8" ht="12.75">
      <c r="A23" s="470"/>
      <c r="B23" s="476"/>
      <c r="C23" s="477" t="s">
        <v>830</v>
      </c>
      <c r="D23" s="478"/>
      <c r="E23" s="478"/>
      <c r="F23" s="478"/>
      <c r="G23" s="478"/>
      <c r="H23" s="478"/>
    </row>
    <row r="24" spans="1:8" ht="12.75">
      <c r="A24" s="470" t="s">
        <v>268</v>
      </c>
      <c r="B24" s="476">
        <v>16</v>
      </c>
      <c r="C24" s="477" t="s">
        <v>710</v>
      </c>
      <c r="D24" s="478"/>
      <c r="E24" s="478"/>
      <c r="F24" s="478"/>
      <c r="G24" s="478"/>
      <c r="H24" s="478"/>
    </row>
    <row r="25" spans="1:8" ht="12.75">
      <c r="A25" s="470" t="s">
        <v>268</v>
      </c>
      <c r="B25" s="476">
        <v>17</v>
      </c>
      <c r="C25" s="477" t="s">
        <v>822</v>
      </c>
      <c r="D25" s="478"/>
      <c r="E25" s="478"/>
      <c r="F25" s="478"/>
      <c r="G25" s="478"/>
      <c r="H25" s="478"/>
    </row>
    <row r="26" spans="1:8" ht="12.75">
      <c r="A26" s="470" t="s">
        <v>268</v>
      </c>
      <c r="B26" s="476">
        <v>18</v>
      </c>
      <c r="C26" s="477" t="s">
        <v>711</v>
      </c>
      <c r="D26" s="478"/>
      <c r="E26" s="478"/>
      <c r="F26" s="478"/>
      <c r="G26" s="478"/>
      <c r="H26" s="478"/>
    </row>
    <row r="27" spans="1:8" ht="12.75">
      <c r="A27" s="470" t="s">
        <v>268</v>
      </c>
      <c r="B27" s="476">
        <v>19</v>
      </c>
      <c r="C27" s="477" t="s">
        <v>712</v>
      </c>
      <c r="D27" s="478"/>
      <c r="E27" s="478"/>
      <c r="F27" s="478"/>
      <c r="G27" s="478"/>
      <c r="H27" s="478"/>
    </row>
    <row r="28" spans="1:8" ht="12.75">
      <c r="A28" s="470" t="s">
        <v>268</v>
      </c>
      <c r="B28" s="476">
        <v>20</v>
      </c>
      <c r="C28" s="477" t="s">
        <v>713</v>
      </c>
      <c r="D28" s="478"/>
      <c r="E28" s="478"/>
      <c r="F28" s="478"/>
      <c r="G28" s="478"/>
      <c r="H28" s="478"/>
    </row>
    <row r="29" spans="1:8" ht="12.75">
      <c r="A29" s="470" t="s">
        <v>268</v>
      </c>
      <c r="B29" s="476">
        <v>21</v>
      </c>
      <c r="C29" s="477" t="s">
        <v>714</v>
      </c>
      <c r="D29" s="478"/>
      <c r="E29" s="478"/>
      <c r="F29" s="478"/>
      <c r="G29" s="478"/>
      <c r="H29" s="478"/>
    </row>
    <row r="30" spans="1:8" ht="12.75">
      <c r="A30" s="470" t="s">
        <v>268</v>
      </c>
      <c r="B30" s="476">
        <v>22</v>
      </c>
      <c r="C30" s="477" t="s">
        <v>715</v>
      </c>
      <c r="D30" s="478"/>
      <c r="E30" s="478"/>
      <c r="F30" s="478"/>
      <c r="G30" s="478"/>
      <c r="H30" s="478"/>
    </row>
    <row r="31" spans="1:8" ht="12.75">
      <c r="A31" s="470" t="s">
        <v>268</v>
      </c>
      <c r="B31" s="476">
        <v>23</v>
      </c>
      <c r="C31" s="477" t="s">
        <v>716</v>
      </c>
      <c r="D31" s="478"/>
      <c r="E31" s="478"/>
      <c r="F31" s="478"/>
      <c r="G31" s="478"/>
      <c r="H31" s="478"/>
    </row>
    <row r="32" spans="1:8" ht="12.75">
      <c r="A32" s="470" t="s">
        <v>268</v>
      </c>
      <c r="B32" s="476">
        <v>24</v>
      </c>
      <c r="C32" s="477" t="s">
        <v>717</v>
      </c>
      <c r="D32" s="478"/>
      <c r="E32" s="478"/>
      <c r="F32" s="478"/>
      <c r="G32" s="478"/>
      <c r="H32" s="478"/>
    </row>
    <row r="33" spans="1:8" ht="12.75">
      <c r="A33" s="470" t="s">
        <v>268</v>
      </c>
      <c r="B33" s="476">
        <v>25</v>
      </c>
      <c r="C33" s="477" t="s">
        <v>718</v>
      </c>
      <c r="D33" s="478"/>
      <c r="E33" s="478"/>
      <c r="F33" s="478"/>
      <c r="G33" s="478"/>
      <c r="H33" s="478"/>
    </row>
    <row r="34" spans="1:8" ht="12.75">
      <c r="A34" s="470" t="s">
        <v>268</v>
      </c>
      <c r="B34" s="476">
        <v>26</v>
      </c>
      <c r="C34" s="477" t="s">
        <v>719</v>
      </c>
      <c r="D34" s="478"/>
      <c r="E34" s="478"/>
      <c r="F34" s="478"/>
      <c r="G34" s="478"/>
      <c r="H34" s="478"/>
    </row>
    <row r="35" spans="1:8" ht="12.75">
      <c r="A35" s="470" t="s">
        <v>268</v>
      </c>
      <c r="B35" s="476">
        <v>27</v>
      </c>
      <c r="C35" s="477" t="s">
        <v>720</v>
      </c>
      <c r="D35" s="478"/>
      <c r="E35" s="478"/>
      <c r="F35" s="478"/>
      <c r="G35" s="478"/>
      <c r="H35" s="478"/>
    </row>
    <row r="36" spans="1:8" ht="12.75">
      <c r="A36" s="470" t="s">
        <v>268</v>
      </c>
      <c r="B36" s="476">
        <v>28</v>
      </c>
      <c r="C36" s="477" t="s">
        <v>587</v>
      </c>
      <c r="D36" s="478"/>
      <c r="E36" s="478"/>
      <c r="F36" s="478"/>
      <c r="G36" s="478"/>
      <c r="H36" s="478"/>
    </row>
    <row r="37" spans="1:8" ht="12.75">
      <c r="A37" s="470" t="s">
        <v>268</v>
      </c>
      <c r="B37" s="476">
        <v>29</v>
      </c>
      <c r="C37" s="477" t="s">
        <v>980</v>
      </c>
      <c r="D37" s="478"/>
      <c r="E37" s="478"/>
      <c r="F37" s="478"/>
      <c r="G37" s="478"/>
      <c r="H37" s="478"/>
    </row>
    <row r="38" spans="1:8" ht="12.75">
      <c r="A38" s="470" t="s">
        <v>268</v>
      </c>
      <c r="B38" s="476">
        <v>30</v>
      </c>
      <c r="C38" s="477" t="s">
        <v>335</v>
      </c>
      <c r="D38" s="478"/>
      <c r="E38" s="478"/>
      <c r="F38" s="478"/>
      <c r="G38" s="478"/>
      <c r="H38" s="478"/>
    </row>
    <row r="39" spans="1:8" ht="12.75">
      <c r="A39" s="479"/>
      <c r="B39" s="480"/>
      <c r="C39" s="479"/>
      <c r="D39" s="443"/>
      <c r="E39" s="443"/>
      <c r="F39" s="443"/>
      <c r="G39" s="443"/>
      <c r="H39" s="443"/>
    </row>
    <row r="40" spans="1:8" ht="12.75">
      <c r="A40" s="479"/>
      <c r="B40" s="480"/>
      <c r="C40" s="479"/>
      <c r="D40" s="443"/>
      <c r="E40" s="443"/>
      <c r="F40" s="443"/>
      <c r="G40" s="443"/>
      <c r="H40" s="443"/>
    </row>
    <row r="41" spans="1:8" ht="12.75">
      <c r="A41" s="479"/>
      <c r="B41" s="480"/>
      <c r="C41" s="479"/>
      <c r="D41" s="443"/>
      <c r="E41" s="443"/>
      <c r="F41" s="443"/>
      <c r="G41" s="443"/>
      <c r="H41" s="443"/>
    </row>
    <row r="42" spans="1:8" ht="12.75">
      <c r="A42" s="479"/>
      <c r="B42" s="480"/>
      <c r="C42" s="479"/>
      <c r="D42" s="443"/>
      <c r="E42" s="443"/>
      <c r="F42" s="443"/>
      <c r="G42" s="443"/>
      <c r="H42" s="443"/>
    </row>
    <row r="43" spans="1:8" ht="12.75">
      <c r="A43" s="479"/>
      <c r="B43" s="480"/>
      <c r="C43" s="479"/>
      <c r="D43" s="443"/>
      <c r="E43" s="443"/>
      <c r="F43" s="443"/>
      <c r="G43" s="443"/>
      <c r="H43" s="443"/>
    </row>
    <row r="44" spans="1:8" ht="12.75">
      <c r="A44" s="479"/>
      <c r="B44" s="480"/>
      <c r="C44" s="479"/>
      <c r="D44" s="443"/>
      <c r="E44" s="443"/>
      <c r="F44" s="443"/>
      <c r="G44" s="443"/>
      <c r="H44" s="443"/>
    </row>
    <row r="45" spans="1:8" ht="12.75">
      <c r="A45" s="479"/>
      <c r="B45" s="480"/>
      <c r="C45" s="479"/>
      <c r="D45" s="443"/>
      <c r="E45" s="443"/>
      <c r="F45" s="443"/>
      <c r="G45" s="443"/>
      <c r="H45" s="443"/>
    </row>
    <row r="46" spans="1:8" ht="12.75">
      <c r="A46" s="479"/>
      <c r="B46" s="480"/>
      <c r="C46" s="479"/>
      <c r="D46" s="443"/>
      <c r="E46" s="443"/>
      <c r="F46" s="443"/>
      <c r="G46" s="443"/>
      <c r="H46" s="443"/>
    </row>
    <row r="47" spans="1:8" ht="12.75">
      <c r="A47" s="479"/>
      <c r="B47" s="480"/>
      <c r="C47" s="479"/>
      <c r="D47" s="443"/>
      <c r="E47" s="443"/>
      <c r="F47" s="443"/>
      <c r="G47" s="443"/>
      <c r="H47" s="443"/>
    </row>
    <row r="48" spans="1:8" ht="12.75">
      <c r="A48" s="479"/>
      <c r="B48" s="480"/>
      <c r="C48" s="479"/>
      <c r="D48" s="443"/>
      <c r="E48" s="443"/>
      <c r="F48" s="443"/>
      <c r="G48" s="443"/>
      <c r="H48" s="443"/>
    </row>
    <row r="49" spans="1:8" ht="12.75">
      <c r="A49" s="479"/>
      <c r="B49" s="480"/>
      <c r="C49" s="479"/>
      <c r="D49" s="443"/>
      <c r="E49" s="443"/>
      <c r="F49" s="443"/>
      <c r="G49" s="443"/>
      <c r="H49" s="443"/>
    </row>
    <row r="50" spans="1:8" ht="12.75">
      <c r="A50" s="479"/>
      <c r="B50" s="480"/>
      <c r="C50" s="479"/>
      <c r="D50" s="443"/>
      <c r="E50" s="443"/>
      <c r="F50" s="443"/>
      <c r="G50" s="443"/>
      <c r="H50" s="443"/>
    </row>
    <row r="51" spans="1:8" ht="12.75">
      <c r="A51" s="479"/>
      <c r="B51" s="480"/>
      <c r="C51" s="479"/>
      <c r="D51" s="443"/>
      <c r="E51" s="443"/>
      <c r="F51" s="443"/>
      <c r="G51" s="443"/>
      <c r="H51" s="443"/>
    </row>
    <row r="52" spans="1:8" ht="12.75">
      <c r="A52" s="479"/>
      <c r="B52" s="480"/>
      <c r="C52" s="479"/>
      <c r="D52" s="443"/>
      <c r="E52" s="443"/>
      <c r="F52" s="443"/>
      <c r="G52" s="443"/>
      <c r="H52" s="443"/>
    </row>
    <row r="53" spans="1:8" ht="12.75">
      <c r="A53" s="479"/>
      <c r="B53" s="480"/>
      <c r="C53" s="479"/>
      <c r="D53" s="443"/>
      <c r="E53" s="443"/>
      <c r="F53" s="443"/>
      <c r="G53" s="443"/>
      <c r="H53" s="443"/>
    </row>
    <row r="54" spans="1:8" ht="12.75">
      <c r="A54" s="479"/>
      <c r="B54" s="480"/>
      <c r="C54" s="479"/>
      <c r="D54" s="443"/>
      <c r="E54" s="443"/>
      <c r="F54" s="443"/>
      <c r="G54" s="443"/>
      <c r="H54" s="443"/>
    </row>
    <row r="55" spans="1:8" ht="12.75">
      <c r="A55" s="479"/>
      <c r="B55" s="480"/>
      <c r="C55" s="479"/>
      <c r="D55" s="443"/>
      <c r="E55" s="443"/>
      <c r="F55" s="443"/>
      <c r="G55" s="443"/>
      <c r="H55" s="443"/>
    </row>
    <row r="56" spans="1:8" ht="12.75">
      <c r="A56" s="479"/>
      <c r="B56" s="480"/>
      <c r="C56" s="479"/>
      <c r="D56" s="443"/>
      <c r="E56" s="443"/>
      <c r="F56" s="443"/>
      <c r="G56" s="443"/>
      <c r="H56" s="443"/>
    </row>
    <row r="57" spans="1:8" ht="12.75">
      <c r="A57" s="479"/>
      <c r="B57" s="480"/>
      <c r="C57" s="479"/>
      <c r="D57" s="443"/>
      <c r="E57" s="443"/>
      <c r="F57" s="443"/>
      <c r="G57" s="443"/>
      <c r="H57" s="443"/>
    </row>
    <row r="58" spans="1:8" ht="12.75">
      <c r="A58" s="479"/>
      <c r="B58" s="480"/>
      <c r="C58" s="479"/>
      <c r="D58" s="443"/>
      <c r="E58" s="443"/>
      <c r="F58" s="443"/>
      <c r="G58" s="443"/>
      <c r="H58" s="443"/>
    </row>
    <row r="59" spans="1:8" ht="12.75">
      <c r="A59" s="479"/>
      <c r="B59" s="480"/>
      <c r="C59" s="479"/>
      <c r="D59" s="443"/>
      <c r="E59" s="443"/>
      <c r="F59" s="443"/>
      <c r="G59" s="443"/>
      <c r="H59" s="443"/>
    </row>
    <row r="60" spans="1:8" ht="12.75">
      <c r="A60" s="479"/>
      <c r="B60" s="480"/>
      <c r="C60" s="479"/>
      <c r="D60" s="443"/>
      <c r="E60" s="443"/>
      <c r="F60" s="443"/>
      <c r="G60" s="443"/>
      <c r="H60" s="443"/>
    </row>
    <row r="61" spans="1:8" ht="12.75">
      <c r="A61" s="479"/>
      <c r="B61" s="480"/>
      <c r="C61" s="479"/>
      <c r="D61" s="443"/>
      <c r="E61" s="443"/>
      <c r="F61" s="443"/>
      <c r="G61" s="443"/>
      <c r="H61" s="443"/>
    </row>
    <row r="62" spans="1:8" ht="12.75">
      <c r="A62" s="479"/>
      <c r="B62" s="480"/>
      <c r="C62" s="479"/>
      <c r="D62" s="443"/>
      <c r="E62" s="443"/>
      <c r="F62" s="443"/>
      <c r="G62" s="443"/>
      <c r="H62" s="443"/>
    </row>
    <row r="63" spans="1:8" ht="12.75">
      <c r="A63" s="479"/>
      <c r="B63" s="480"/>
      <c r="C63" s="479"/>
      <c r="D63" s="443"/>
      <c r="E63" s="443"/>
      <c r="F63" s="443"/>
      <c r="G63" s="443"/>
      <c r="H63" s="443"/>
    </row>
    <row r="64" spans="1:8" ht="12.75">
      <c r="A64" s="479"/>
      <c r="B64" s="480"/>
      <c r="C64" s="479"/>
      <c r="D64" s="443"/>
      <c r="E64" s="443"/>
      <c r="F64" s="443"/>
      <c r="G64" s="443"/>
      <c r="H64" s="443"/>
    </row>
    <row r="65" spans="1:8" ht="12.75">
      <c r="A65" s="479"/>
      <c r="B65" s="480"/>
      <c r="C65" s="479"/>
      <c r="D65" s="443"/>
      <c r="E65" s="443"/>
      <c r="F65" s="443"/>
      <c r="G65" s="443"/>
      <c r="H65" s="443"/>
    </row>
    <row r="66" spans="1:8" ht="12.75">
      <c r="A66" s="479"/>
      <c r="B66" s="480"/>
      <c r="C66" s="479"/>
      <c r="D66" s="443"/>
      <c r="E66" s="443"/>
      <c r="F66" s="443"/>
      <c r="G66" s="443"/>
      <c r="H66" s="443"/>
    </row>
    <row r="67" spans="1:8" ht="12.75">
      <c r="A67" s="479"/>
      <c r="B67" s="480"/>
      <c r="C67" s="479"/>
      <c r="D67" s="443"/>
      <c r="E67" s="443"/>
      <c r="F67" s="443"/>
      <c r="G67" s="443"/>
      <c r="H67" s="443"/>
    </row>
    <row r="68" spans="1:8" ht="12.75">
      <c r="A68" s="479"/>
      <c r="B68" s="480"/>
      <c r="C68" s="479"/>
      <c r="D68" s="443"/>
      <c r="E68" s="443"/>
      <c r="F68" s="443"/>
      <c r="G68" s="443"/>
      <c r="H68" s="443"/>
    </row>
    <row r="69" spans="1:8" ht="12.75">
      <c r="A69" s="479"/>
      <c r="B69" s="480"/>
      <c r="C69" s="479"/>
      <c r="D69" s="443"/>
      <c r="E69" s="443"/>
      <c r="F69" s="443"/>
      <c r="G69" s="443"/>
      <c r="H69" s="443"/>
    </row>
  </sheetData>
  <sheetProtection/>
  <mergeCells count="4">
    <mergeCell ref="C20:H21"/>
    <mergeCell ref="C4:H5"/>
    <mergeCell ref="C6:H7"/>
    <mergeCell ref="C8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9.140625" style="6" customWidth="1"/>
    <col min="2" max="2" width="9.140625" style="14" customWidth="1"/>
    <col min="3" max="3" width="49.140625" style="6" customWidth="1"/>
    <col min="4" max="4" width="11.00390625" style="6" customWidth="1"/>
    <col min="5" max="16384" width="9.140625" style="6" customWidth="1"/>
  </cols>
  <sheetData>
    <row r="1" spans="1:2" ht="15.75" customHeight="1">
      <c r="A1" s="150" t="s">
        <v>710</v>
      </c>
      <c r="B1" s="151"/>
    </row>
    <row r="2" spans="1:2" ht="15.75" customHeight="1">
      <c r="A2" s="150"/>
      <c r="B2" s="151"/>
    </row>
    <row r="3" spans="1:6" ht="15.75" customHeight="1" thickBot="1">
      <c r="A3" s="152"/>
      <c r="B3" s="153"/>
      <c r="F3" s="39" t="s">
        <v>389</v>
      </c>
    </row>
    <row r="4" spans="1:6" ht="47.25" customHeight="1">
      <c r="A4" s="70" t="s">
        <v>833</v>
      </c>
      <c r="B4" s="58" t="s">
        <v>834</v>
      </c>
      <c r="C4" s="59" t="s">
        <v>470</v>
      </c>
      <c r="D4" s="45" t="s">
        <v>1020</v>
      </c>
      <c r="E4" s="46" t="s">
        <v>1018</v>
      </c>
      <c r="F4" s="25" t="s">
        <v>987</v>
      </c>
    </row>
    <row r="5" spans="1:6" ht="19.5" customHeight="1">
      <c r="A5" s="121"/>
      <c r="B5" s="303"/>
      <c r="C5" s="327" t="s">
        <v>447</v>
      </c>
      <c r="D5" s="320">
        <f>SUM(D6:D8)</f>
        <v>0</v>
      </c>
      <c r="E5" s="320">
        <f>SUM(E6:E8)</f>
        <v>0</v>
      </c>
      <c r="F5" s="35" t="e">
        <f aca="true" t="shared" si="0" ref="F5:F36">E5/D5*100</f>
        <v>#DIV/0!</v>
      </c>
    </row>
    <row r="6" spans="1:6" ht="19.5" customHeight="1">
      <c r="A6" s="299" t="s">
        <v>436</v>
      </c>
      <c r="B6" s="289"/>
      <c r="C6" s="311" t="s">
        <v>425</v>
      </c>
      <c r="D6" s="302"/>
      <c r="E6" s="301"/>
      <c r="F6" s="40" t="e">
        <f t="shared" si="0"/>
        <v>#DIV/0!</v>
      </c>
    </row>
    <row r="7" spans="1:6" ht="19.5" customHeight="1">
      <c r="A7" s="299">
        <v>1100064</v>
      </c>
      <c r="B7" s="289"/>
      <c r="C7" s="311" t="s">
        <v>475</v>
      </c>
      <c r="D7" s="302"/>
      <c r="E7" s="301"/>
      <c r="F7" s="40" t="e">
        <f t="shared" si="0"/>
        <v>#DIV/0!</v>
      </c>
    </row>
    <row r="8" spans="1:6" ht="19.5" customHeight="1">
      <c r="A8" s="299">
        <v>1200039</v>
      </c>
      <c r="B8" s="289"/>
      <c r="C8" s="311" t="s">
        <v>462</v>
      </c>
      <c r="D8" s="302"/>
      <c r="E8" s="301"/>
      <c r="F8" s="40" t="e">
        <f t="shared" si="0"/>
        <v>#DIV/0!</v>
      </c>
    </row>
    <row r="9" spans="1:6" ht="19.5" customHeight="1">
      <c r="A9" s="121"/>
      <c r="B9" s="303"/>
      <c r="C9" s="327" t="s">
        <v>569</v>
      </c>
      <c r="D9" s="305">
        <f>SUM(D10:D31)</f>
        <v>0</v>
      </c>
      <c r="E9" s="305">
        <f>SUM(E10:E31)</f>
        <v>0</v>
      </c>
      <c r="F9" s="35" t="e">
        <f t="shared" si="0"/>
        <v>#DIV/0!</v>
      </c>
    </row>
    <row r="10" spans="1:6" ht="24.75" customHeight="1">
      <c r="A10" s="397" t="s">
        <v>88</v>
      </c>
      <c r="B10" s="337"/>
      <c r="C10" s="398" t="s">
        <v>308</v>
      </c>
      <c r="D10" s="302"/>
      <c r="E10" s="301"/>
      <c r="F10" s="40" t="e">
        <f t="shared" si="0"/>
        <v>#DIV/0!</v>
      </c>
    </row>
    <row r="11" spans="1:6" ht="24.75" customHeight="1">
      <c r="A11" s="323">
        <v>1500024</v>
      </c>
      <c r="B11" s="337"/>
      <c r="C11" s="338" t="s">
        <v>631</v>
      </c>
      <c r="D11" s="302"/>
      <c r="E11" s="301"/>
      <c r="F11" s="40" t="e">
        <f t="shared" si="0"/>
        <v>#DIV/0!</v>
      </c>
    </row>
    <row r="12" spans="1:6" ht="24.75" customHeight="1">
      <c r="A12" s="323">
        <v>1000272</v>
      </c>
      <c r="B12" s="337"/>
      <c r="C12" s="338" t="s">
        <v>626</v>
      </c>
      <c r="D12" s="302"/>
      <c r="E12" s="301"/>
      <c r="F12" s="40" t="e">
        <f t="shared" si="0"/>
        <v>#DIV/0!</v>
      </c>
    </row>
    <row r="13" spans="1:6" ht="24.75" customHeight="1">
      <c r="A13" s="335" t="s">
        <v>366</v>
      </c>
      <c r="B13" s="289"/>
      <c r="C13" s="336" t="s">
        <v>367</v>
      </c>
      <c r="D13" s="302"/>
      <c r="E13" s="301"/>
      <c r="F13" s="40" t="e">
        <f t="shared" si="0"/>
        <v>#DIV/0!</v>
      </c>
    </row>
    <row r="14" spans="1:6" ht="24.75" customHeight="1">
      <c r="A14" s="323">
        <v>1000116</v>
      </c>
      <c r="B14" s="337"/>
      <c r="C14" s="338" t="s">
        <v>610</v>
      </c>
      <c r="D14" s="302"/>
      <c r="E14" s="301"/>
      <c r="F14" s="40" t="e">
        <f t="shared" si="0"/>
        <v>#DIV/0!</v>
      </c>
    </row>
    <row r="15" spans="1:6" ht="24.75" customHeight="1">
      <c r="A15" s="299">
        <v>1000124</v>
      </c>
      <c r="B15" s="289"/>
      <c r="C15" s="311" t="s">
        <v>632</v>
      </c>
      <c r="D15" s="302"/>
      <c r="E15" s="301"/>
      <c r="F15" s="40" t="e">
        <f t="shared" si="0"/>
        <v>#DIV/0!</v>
      </c>
    </row>
    <row r="16" spans="1:6" ht="24.75" customHeight="1">
      <c r="A16" s="299" t="s">
        <v>426</v>
      </c>
      <c r="B16" s="289"/>
      <c r="C16" s="311" t="s">
        <v>633</v>
      </c>
      <c r="D16" s="302"/>
      <c r="E16" s="301"/>
      <c r="F16" s="40" t="e">
        <f t="shared" si="0"/>
        <v>#DIV/0!</v>
      </c>
    </row>
    <row r="17" spans="1:6" ht="24.75" customHeight="1">
      <c r="A17" s="299" t="s">
        <v>427</v>
      </c>
      <c r="B17" s="289"/>
      <c r="C17" s="311" t="s">
        <v>473</v>
      </c>
      <c r="D17" s="302"/>
      <c r="E17" s="301"/>
      <c r="F17" s="40" t="e">
        <f t="shared" si="0"/>
        <v>#DIV/0!</v>
      </c>
    </row>
    <row r="18" spans="1:6" ht="24.75" customHeight="1">
      <c r="A18" s="299">
        <v>1000157</v>
      </c>
      <c r="B18" s="289"/>
      <c r="C18" s="311" t="s">
        <v>428</v>
      </c>
      <c r="D18" s="302"/>
      <c r="E18" s="301"/>
      <c r="F18" s="40" t="e">
        <f t="shared" si="0"/>
        <v>#DIV/0!</v>
      </c>
    </row>
    <row r="19" spans="1:6" ht="24.75" customHeight="1">
      <c r="A19" s="299">
        <v>1000165</v>
      </c>
      <c r="B19" s="289"/>
      <c r="C19" s="311" t="s">
        <v>613</v>
      </c>
      <c r="D19" s="302"/>
      <c r="E19" s="301"/>
      <c r="F19" s="40" t="e">
        <f t="shared" si="0"/>
        <v>#DIV/0!</v>
      </c>
    </row>
    <row r="20" spans="1:6" ht="24.75" customHeight="1">
      <c r="A20" s="299" t="s">
        <v>431</v>
      </c>
      <c r="B20" s="289"/>
      <c r="C20" s="311" t="s">
        <v>614</v>
      </c>
      <c r="D20" s="302"/>
      <c r="E20" s="301"/>
      <c r="F20" s="40" t="e">
        <f t="shared" si="0"/>
        <v>#DIV/0!</v>
      </c>
    </row>
    <row r="21" spans="1:6" ht="24.75" customHeight="1">
      <c r="A21" s="299" t="s">
        <v>467</v>
      </c>
      <c r="B21" s="289"/>
      <c r="C21" s="311" t="s">
        <v>630</v>
      </c>
      <c r="D21" s="302"/>
      <c r="E21" s="301"/>
      <c r="F21" s="40" t="e">
        <f t="shared" si="0"/>
        <v>#DIV/0!</v>
      </c>
    </row>
    <row r="22" spans="1:6" ht="24.75" customHeight="1">
      <c r="A22" s="299">
        <v>1700087</v>
      </c>
      <c r="B22" s="289"/>
      <c r="C22" s="311" t="s">
        <v>566</v>
      </c>
      <c r="D22" s="302"/>
      <c r="E22" s="301"/>
      <c r="F22" s="40" t="e">
        <f t="shared" si="0"/>
        <v>#DIV/0!</v>
      </c>
    </row>
    <row r="23" spans="1:6" ht="24.75" customHeight="1">
      <c r="A23" s="299">
        <v>1700061</v>
      </c>
      <c r="B23" s="289"/>
      <c r="C23" s="311" t="s">
        <v>634</v>
      </c>
      <c r="D23" s="302"/>
      <c r="E23" s="301"/>
      <c r="F23" s="40" t="e">
        <f t="shared" si="0"/>
        <v>#DIV/0!</v>
      </c>
    </row>
    <row r="24" spans="1:6" ht="24.75" customHeight="1">
      <c r="A24" s="299">
        <v>1700079</v>
      </c>
      <c r="B24" s="289"/>
      <c r="C24" s="311" t="s">
        <v>635</v>
      </c>
      <c r="D24" s="302"/>
      <c r="E24" s="301"/>
      <c r="F24" s="40" t="e">
        <f t="shared" si="0"/>
        <v>#DIV/0!</v>
      </c>
    </row>
    <row r="25" spans="1:6" ht="24.75" customHeight="1">
      <c r="A25" s="299">
        <v>1700095</v>
      </c>
      <c r="B25" s="289"/>
      <c r="C25" s="311" t="s">
        <v>636</v>
      </c>
      <c r="D25" s="302"/>
      <c r="E25" s="301"/>
      <c r="F25" s="40" t="e">
        <f t="shared" si="0"/>
        <v>#DIV/0!</v>
      </c>
    </row>
    <row r="26" spans="1:6" ht="24.75" customHeight="1">
      <c r="A26" s="299">
        <v>1700103</v>
      </c>
      <c r="B26" s="289"/>
      <c r="C26" s="311" t="s">
        <v>420</v>
      </c>
      <c r="D26" s="302"/>
      <c r="E26" s="301"/>
      <c r="F26" s="40" t="e">
        <f t="shared" si="0"/>
        <v>#DIV/0!</v>
      </c>
    </row>
    <row r="27" spans="1:13" ht="24.75" customHeight="1">
      <c r="A27" s="299">
        <v>1600097</v>
      </c>
      <c r="B27" s="289"/>
      <c r="C27" s="311" t="s">
        <v>637</v>
      </c>
      <c r="D27" s="302"/>
      <c r="E27" s="301"/>
      <c r="F27" s="40" t="e">
        <f t="shared" si="0"/>
        <v>#DIV/0!</v>
      </c>
      <c r="M27" s="15"/>
    </row>
    <row r="28" spans="1:6" ht="24.75" customHeight="1">
      <c r="A28" s="299" t="s">
        <v>527</v>
      </c>
      <c r="B28" s="289"/>
      <c r="C28" s="311" t="s">
        <v>638</v>
      </c>
      <c r="D28" s="302"/>
      <c r="E28" s="301"/>
      <c r="F28" s="40" t="e">
        <f t="shared" si="0"/>
        <v>#DIV/0!</v>
      </c>
    </row>
    <row r="29" spans="1:6" ht="24.75" customHeight="1">
      <c r="A29" s="299" t="s">
        <v>528</v>
      </c>
      <c r="B29" s="289"/>
      <c r="C29" s="311" t="s">
        <v>639</v>
      </c>
      <c r="D29" s="302"/>
      <c r="E29" s="301"/>
      <c r="F29" s="40" t="e">
        <f t="shared" si="0"/>
        <v>#DIV/0!</v>
      </c>
    </row>
    <row r="30" spans="1:6" ht="24.75" customHeight="1">
      <c r="A30" s="299" t="s">
        <v>529</v>
      </c>
      <c r="B30" s="289"/>
      <c r="C30" s="311" t="s">
        <v>640</v>
      </c>
      <c r="D30" s="302"/>
      <c r="E30" s="301"/>
      <c r="F30" s="40" t="e">
        <f t="shared" si="0"/>
        <v>#DIV/0!</v>
      </c>
    </row>
    <row r="31" spans="1:6" ht="24.75" customHeight="1" thickBot="1">
      <c r="A31" s="315">
        <v>1300177</v>
      </c>
      <c r="B31" s="316"/>
      <c r="C31" s="341" t="s">
        <v>623</v>
      </c>
      <c r="D31" s="313"/>
      <c r="E31" s="314"/>
      <c r="F31" s="41" t="e">
        <f t="shared" si="0"/>
        <v>#DIV/0!</v>
      </c>
    </row>
    <row r="32" spans="1:6" ht="15.75" customHeight="1">
      <c r="A32" s="19"/>
      <c r="B32" s="19"/>
      <c r="C32" s="19"/>
      <c r="D32" s="19"/>
      <c r="E32" s="19"/>
      <c r="F32" s="42"/>
    </row>
    <row r="33" spans="1:6" ht="19.5" customHeight="1" thickBot="1">
      <c r="A33" s="155" t="s">
        <v>789</v>
      </c>
      <c r="B33" s="156"/>
      <c r="C33" s="157"/>
      <c r="F33" s="39" t="s">
        <v>390</v>
      </c>
    </row>
    <row r="34" spans="1:6" ht="40.5" customHeight="1">
      <c r="A34" s="57" t="s">
        <v>833</v>
      </c>
      <c r="B34" s="58" t="s">
        <v>834</v>
      </c>
      <c r="C34" s="59" t="s">
        <v>470</v>
      </c>
      <c r="D34" s="45" t="s">
        <v>1019</v>
      </c>
      <c r="E34" s="46" t="s">
        <v>1018</v>
      </c>
      <c r="F34" s="25" t="s">
        <v>987</v>
      </c>
    </row>
    <row r="35" spans="1:6" ht="30" customHeight="1">
      <c r="A35" s="299">
        <v>1000231</v>
      </c>
      <c r="B35" s="289"/>
      <c r="C35" s="300" t="s">
        <v>875</v>
      </c>
      <c r="D35" s="302"/>
      <c r="E35" s="301"/>
      <c r="F35" s="40" t="e">
        <f t="shared" si="0"/>
        <v>#DIV/0!</v>
      </c>
    </row>
    <row r="36" spans="1:6" ht="25.5" customHeight="1" thickBot="1">
      <c r="A36" s="315">
        <v>1000231</v>
      </c>
      <c r="B36" s="316" t="s">
        <v>400</v>
      </c>
      <c r="C36" s="317" t="s">
        <v>567</v>
      </c>
      <c r="D36" s="313"/>
      <c r="E36" s="314"/>
      <c r="F36" s="41" t="e">
        <f t="shared" si="0"/>
        <v>#DIV/0!</v>
      </c>
    </row>
    <row r="37" spans="1:6" ht="30.75" customHeight="1">
      <c r="A37" s="158"/>
      <c r="B37" s="159"/>
      <c r="C37" s="160"/>
      <c r="F37" s="42"/>
    </row>
    <row r="38" spans="1:6" ht="16.5" customHeight="1">
      <c r="A38" s="7"/>
      <c r="B38" s="8"/>
      <c r="C38" s="7"/>
      <c r="D38" s="7"/>
      <c r="E38" s="7"/>
      <c r="F38" s="42"/>
    </row>
    <row r="39" spans="1:6" ht="12.75">
      <c r="A39" s="161"/>
      <c r="B39" s="162"/>
      <c r="C39" s="7"/>
      <c r="D39" s="7"/>
      <c r="E39" s="7"/>
      <c r="F39" s="42"/>
    </row>
    <row r="40" spans="1:6" ht="12.75">
      <c r="A40" s="9"/>
      <c r="B40" s="10"/>
      <c r="C40" s="7"/>
      <c r="D40" s="7"/>
      <c r="E40" s="7"/>
      <c r="F40" s="42"/>
    </row>
    <row r="41" spans="1:6" ht="12.75">
      <c r="A41" s="9"/>
      <c r="B41" s="10"/>
      <c r="C41" s="7"/>
      <c r="D41" s="7"/>
      <c r="E41" s="7"/>
      <c r="F41" s="42"/>
    </row>
    <row r="42" spans="1:6" ht="12.75">
      <c r="A42" s="7"/>
      <c r="B42" s="8"/>
      <c r="C42" s="7"/>
      <c r="D42" s="7"/>
      <c r="E42" s="7"/>
      <c r="F42" s="42"/>
    </row>
    <row r="43" spans="1:6" ht="12.75">
      <c r="A43" s="7"/>
      <c r="B43" s="8"/>
      <c r="C43" s="7"/>
      <c r="D43" s="7"/>
      <c r="E43" s="7"/>
      <c r="F43" s="42"/>
    </row>
    <row r="44" spans="1:6" ht="12.75">
      <c r="A44" s="4"/>
      <c r="B44" s="5"/>
      <c r="C44" s="4"/>
      <c r="D44" s="4"/>
      <c r="E44" s="4"/>
      <c r="F44" s="7"/>
    </row>
    <row r="45" spans="1:5" ht="12.75">
      <c r="A45" s="4"/>
      <c r="B45" s="5"/>
      <c r="C45" s="4"/>
      <c r="D45" s="4"/>
      <c r="E45" s="4"/>
    </row>
    <row r="46" spans="1:5" ht="12.75">
      <c r="A46" s="4"/>
      <c r="B46" s="5"/>
      <c r="C46" s="4"/>
      <c r="D46" s="43"/>
      <c r="E46" s="4"/>
    </row>
    <row r="47" spans="1:6" ht="12.75">
      <c r="A47" s="7"/>
      <c r="B47" s="8"/>
      <c r="C47" s="7"/>
      <c r="D47" s="7"/>
      <c r="E47" s="7"/>
      <c r="F47" s="3"/>
    </row>
    <row r="48" spans="1:6" ht="12.75">
      <c r="A48" s="145"/>
      <c r="B48" s="146"/>
      <c r="C48" s="163"/>
      <c r="D48" s="7"/>
      <c r="E48" s="7"/>
      <c r="F48" s="3"/>
    </row>
    <row r="49" spans="1:6" ht="12.75">
      <c r="A49" s="7"/>
      <c r="B49" s="8"/>
      <c r="C49" s="7"/>
      <c r="D49" s="7"/>
      <c r="E49" s="7"/>
      <c r="F49" s="3"/>
    </row>
    <row r="50" spans="1:5" ht="12.75">
      <c r="A50" s="7"/>
      <c r="B50" s="8"/>
      <c r="C50" s="7"/>
      <c r="D50" s="7"/>
      <c r="E50" s="7"/>
    </row>
    <row r="51" spans="1:5" ht="12.75">
      <c r="A51" s="7"/>
      <c r="B51" s="8"/>
      <c r="C51" s="7"/>
      <c r="D51" s="7"/>
      <c r="E51" s="7"/>
    </row>
    <row r="52" spans="1:5" ht="12.75">
      <c r="A52" s="7"/>
      <c r="B52" s="8"/>
      <c r="C52" s="7"/>
      <c r="D52" s="7"/>
      <c r="E52" s="7"/>
    </row>
    <row r="53" spans="1:5" ht="12.75">
      <c r="A53" s="7"/>
      <c r="B53" s="8"/>
      <c r="C53" s="7"/>
      <c r="D53" s="7"/>
      <c r="E53" s="7"/>
    </row>
    <row r="54" spans="1:5" ht="12.75">
      <c r="A54" s="7"/>
      <c r="B54" s="8"/>
      <c r="C54" s="7"/>
      <c r="D54" s="7"/>
      <c r="E54" s="7"/>
    </row>
    <row r="55" spans="1:5" ht="12.75">
      <c r="A55" s="145"/>
      <c r="B55" s="146"/>
      <c r="C55" s="163"/>
      <c r="D55" s="7"/>
      <c r="E55" s="7"/>
    </row>
    <row r="56" spans="1:5" ht="12.75">
      <c r="A56" s="7"/>
      <c r="B56" s="8"/>
      <c r="C56" s="7"/>
      <c r="D56" s="7"/>
      <c r="E56" s="7"/>
    </row>
  </sheetData>
  <sheetProtection/>
  <printOptions/>
  <pageMargins left="0.75" right="0.75" top="1" bottom="1" header="0.5" footer="0.5"/>
  <pageSetup horizontalDpi="1200" verticalDpi="1200" orientation="portrait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0">
      <selection activeCell="D35" sqref="D35"/>
    </sheetView>
  </sheetViews>
  <sheetFormatPr defaultColWidth="9.140625" defaultRowHeight="12.75"/>
  <cols>
    <col min="1" max="1" width="9.8515625" style="6" bestFit="1" customWidth="1"/>
    <col min="2" max="2" width="9.8515625" style="6" customWidth="1"/>
    <col min="3" max="3" width="47.421875" style="6" customWidth="1"/>
    <col min="4" max="4" width="11.7109375" style="6" customWidth="1"/>
    <col min="5" max="5" width="10.421875" style="6" customWidth="1"/>
    <col min="6" max="6" width="9.421875" style="6" customWidth="1"/>
    <col min="7" max="16384" width="9.140625" style="6" customWidth="1"/>
  </cols>
  <sheetData>
    <row r="1" spans="1:2" ht="12.75">
      <c r="A1" s="16" t="s">
        <v>822</v>
      </c>
      <c r="B1" s="86"/>
    </row>
    <row r="2" spans="1:6" ht="13.5" thickBot="1">
      <c r="A2" s="16" t="s">
        <v>1016</v>
      </c>
      <c r="B2" s="134"/>
      <c r="F2" s="39" t="s">
        <v>391</v>
      </c>
    </row>
    <row r="3" spans="1:6" s="139" customFormat="1" ht="60" customHeight="1">
      <c r="A3" s="135" t="s">
        <v>833</v>
      </c>
      <c r="B3" s="136" t="s">
        <v>834</v>
      </c>
      <c r="C3" s="137" t="s">
        <v>470</v>
      </c>
      <c r="D3" s="45" t="s">
        <v>1020</v>
      </c>
      <c r="E3" s="46" t="s">
        <v>1018</v>
      </c>
      <c r="F3" s="138" t="s">
        <v>987</v>
      </c>
    </row>
    <row r="4" spans="1:6" s="139" customFormat="1" ht="18.75" customHeight="1">
      <c r="A4" s="377"/>
      <c r="B4" s="303"/>
      <c r="C4" s="327" t="s">
        <v>973</v>
      </c>
      <c r="D4" s="320">
        <f>D5+D8</f>
        <v>21786</v>
      </c>
      <c r="E4" s="667">
        <f>E5+E8</f>
        <v>26970</v>
      </c>
      <c r="F4" s="648">
        <f>E4/D4*100</f>
        <v>123.79509776920958</v>
      </c>
    </row>
    <row r="5" spans="1:6" ht="25.5">
      <c r="A5" s="411">
        <v>1000033</v>
      </c>
      <c r="B5" s="412"/>
      <c r="C5" s="413" t="s">
        <v>835</v>
      </c>
      <c r="D5" s="309">
        <f>D6+D7</f>
        <v>9204</v>
      </c>
      <c r="E5" s="668">
        <f>E6+E7</f>
        <v>9875</v>
      </c>
      <c r="F5" s="649">
        <f aca="true" t="shared" si="0" ref="F5:F27">E5/D5*100</f>
        <v>107.290308561495</v>
      </c>
    </row>
    <row r="6" spans="1:6" ht="15" customHeight="1">
      <c r="A6" s="414">
        <v>1000033</v>
      </c>
      <c r="B6" s="415" t="s">
        <v>759</v>
      </c>
      <c r="C6" s="416" t="s">
        <v>816</v>
      </c>
      <c r="D6" s="302">
        <v>1827</v>
      </c>
      <c r="E6" s="623">
        <v>1975</v>
      </c>
      <c r="F6" s="649">
        <f t="shared" si="0"/>
        <v>108.10071154898742</v>
      </c>
    </row>
    <row r="7" spans="1:6" ht="15" customHeight="1">
      <c r="A7" s="414">
        <v>1000033</v>
      </c>
      <c r="B7" s="415">
        <v>21</v>
      </c>
      <c r="C7" s="416" t="s">
        <v>817</v>
      </c>
      <c r="D7" s="302">
        <v>7377</v>
      </c>
      <c r="E7" s="623">
        <f>E6*4</f>
        <v>7900</v>
      </c>
      <c r="F7" s="649">
        <f t="shared" si="0"/>
        <v>107.08960281957435</v>
      </c>
    </row>
    <row r="8" spans="1:6" ht="15" customHeight="1">
      <c r="A8" s="141">
        <v>1000041</v>
      </c>
      <c r="B8" s="142"/>
      <c r="C8" s="417" t="s">
        <v>818</v>
      </c>
      <c r="D8" s="309">
        <f>SUM(D9:D17)</f>
        <v>12582</v>
      </c>
      <c r="E8" s="668">
        <f>SUM(E9:E17)</f>
        <v>17095</v>
      </c>
      <c r="F8" s="650">
        <f t="shared" si="0"/>
        <v>135.8687013193451</v>
      </c>
    </row>
    <row r="9" spans="1:6" ht="15" customHeight="1">
      <c r="A9" s="323">
        <v>1000041</v>
      </c>
      <c r="B9" s="143">
        <v>22</v>
      </c>
      <c r="C9" s="418" t="s">
        <v>556</v>
      </c>
      <c r="D9" s="339">
        <v>1242</v>
      </c>
      <c r="E9" s="669">
        <v>1679</v>
      </c>
      <c r="F9" s="649">
        <f t="shared" si="0"/>
        <v>135.1851851851852</v>
      </c>
    </row>
    <row r="10" spans="1:6" ht="15" customHeight="1">
      <c r="A10" s="323">
        <v>1000041</v>
      </c>
      <c r="B10" s="143">
        <v>23</v>
      </c>
      <c r="C10" s="418" t="s">
        <v>585</v>
      </c>
      <c r="D10" s="339">
        <v>614</v>
      </c>
      <c r="E10" s="669">
        <v>593</v>
      </c>
      <c r="F10" s="649">
        <f t="shared" si="0"/>
        <v>96.57980456026058</v>
      </c>
    </row>
    <row r="11" spans="1:6" ht="15" customHeight="1">
      <c r="A11" s="323">
        <v>1000041</v>
      </c>
      <c r="B11" s="143">
        <v>25</v>
      </c>
      <c r="C11" s="418" t="s">
        <v>721</v>
      </c>
      <c r="D11" s="339">
        <v>1241</v>
      </c>
      <c r="E11" s="669">
        <v>2059</v>
      </c>
      <c r="F11" s="649">
        <f t="shared" si="0"/>
        <v>165.91458501208703</v>
      </c>
    </row>
    <row r="12" spans="1:6" ht="15" customHeight="1">
      <c r="A12" s="323">
        <v>1000041</v>
      </c>
      <c r="B12" s="143">
        <v>26</v>
      </c>
      <c r="C12" s="418" t="s">
        <v>722</v>
      </c>
      <c r="D12" s="339">
        <v>2299</v>
      </c>
      <c r="E12" s="340">
        <v>2677</v>
      </c>
      <c r="F12" s="649">
        <f t="shared" si="0"/>
        <v>116.44193127446715</v>
      </c>
    </row>
    <row r="13" spans="1:6" ht="15" customHeight="1">
      <c r="A13" s="323">
        <v>1000041</v>
      </c>
      <c r="B13" s="143" t="s">
        <v>759</v>
      </c>
      <c r="C13" s="418" t="s">
        <v>990</v>
      </c>
      <c r="D13" s="339">
        <v>2460</v>
      </c>
      <c r="E13" s="340">
        <v>2034</v>
      </c>
      <c r="F13" s="649">
        <f t="shared" si="0"/>
        <v>82.68292682926828</v>
      </c>
    </row>
    <row r="14" spans="1:6" ht="15" customHeight="1">
      <c r="A14" s="323">
        <v>1000041</v>
      </c>
      <c r="B14" s="337" t="s">
        <v>759</v>
      </c>
      <c r="C14" s="418" t="s">
        <v>557</v>
      </c>
      <c r="D14" s="339">
        <v>637</v>
      </c>
      <c r="E14" s="340">
        <v>1930</v>
      </c>
      <c r="F14" s="649">
        <f t="shared" si="0"/>
        <v>302.9827315541601</v>
      </c>
    </row>
    <row r="15" spans="1:6" ht="15" customHeight="1">
      <c r="A15" s="323">
        <v>1000041</v>
      </c>
      <c r="B15" s="337" t="s">
        <v>759</v>
      </c>
      <c r="C15" s="418" t="s">
        <v>279</v>
      </c>
      <c r="D15" s="339">
        <v>3789</v>
      </c>
      <c r="E15" s="340">
        <v>5814</v>
      </c>
      <c r="F15" s="649">
        <f t="shared" si="0"/>
        <v>153.44418052256532</v>
      </c>
    </row>
    <row r="16" spans="1:6" ht="30.75" customHeight="1">
      <c r="A16" s="323">
        <v>1000041</v>
      </c>
      <c r="B16" s="337">
        <v>24</v>
      </c>
      <c r="C16" s="721" t="s">
        <v>1002</v>
      </c>
      <c r="D16" s="339">
        <v>291</v>
      </c>
      <c r="E16" s="340">
        <v>300</v>
      </c>
      <c r="F16" s="649">
        <f t="shared" si="0"/>
        <v>103.09278350515463</v>
      </c>
    </row>
    <row r="17" spans="1:6" ht="15" customHeight="1">
      <c r="A17" s="323">
        <v>1000041</v>
      </c>
      <c r="B17" s="337" t="s">
        <v>757</v>
      </c>
      <c r="C17" s="418" t="s">
        <v>836</v>
      </c>
      <c r="D17" s="339">
        <v>9</v>
      </c>
      <c r="E17" s="340">
        <v>9</v>
      </c>
      <c r="F17" s="649">
        <f t="shared" si="0"/>
        <v>100</v>
      </c>
    </row>
    <row r="18" spans="1:6" ht="27" customHeight="1">
      <c r="A18" s="121"/>
      <c r="B18" s="303"/>
      <c r="C18" s="327" t="s">
        <v>976</v>
      </c>
      <c r="D18" s="305">
        <f>D19+D20+D21</f>
        <v>7198</v>
      </c>
      <c r="E18" s="305">
        <f>E19+E20+E21</f>
        <v>8285</v>
      </c>
      <c r="F18" s="648">
        <f t="shared" si="0"/>
        <v>115.10141706029454</v>
      </c>
    </row>
    <row r="19" spans="1:6" ht="16.5" customHeight="1">
      <c r="A19" s="378">
        <v>1000215</v>
      </c>
      <c r="B19" s="419"/>
      <c r="C19" s="339" t="s">
        <v>819</v>
      </c>
      <c r="D19" s="339">
        <v>4863</v>
      </c>
      <c r="E19" s="340">
        <v>5520</v>
      </c>
      <c r="F19" s="649">
        <f t="shared" si="0"/>
        <v>113.5101789019124</v>
      </c>
    </row>
    <row r="20" spans="1:6" ht="25.5">
      <c r="A20" s="169" t="s">
        <v>401</v>
      </c>
      <c r="B20" s="289"/>
      <c r="C20" s="311" t="s">
        <v>994</v>
      </c>
      <c r="D20" s="339"/>
      <c r="E20" s="340"/>
      <c r="F20" s="649" t="e">
        <f t="shared" si="0"/>
        <v>#DIV/0!</v>
      </c>
    </row>
    <row r="21" spans="1:6" ht="21.75" customHeight="1">
      <c r="A21" s="169">
        <v>1000207</v>
      </c>
      <c r="B21" s="410"/>
      <c r="C21" s="309" t="s">
        <v>820</v>
      </c>
      <c r="D21" s="309">
        <f>D22+D23+D24+D25+D26+D27</f>
        <v>2335</v>
      </c>
      <c r="E21" s="309">
        <f>E22+E23+E24+E25+E26+E27</f>
        <v>2765</v>
      </c>
      <c r="F21" s="651">
        <f t="shared" si="0"/>
        <v>118.41541755888652</v>
      </c>
    </row>
    <row r="22" spans="1:6" ht="15" customHeight="1">
      <c r="A22" s="361">
        <v>1000207</v>
      </c>
      <c r="B22" s="362" t="s">
        <v>942</v>
      </c>
      <c r="C22" s="363" t="s">
        <v>938</v>
      </c>
      <c r="D22" s="364">
        <v>0</v>
      </c>
      <c r="E22" s="366">
        <v>0</v>
      </c>
      <c r="F22" s="652" t="e">
        <f t="shared" si="0"/>
        <v>#DIV/0!</v>
      </c>
    </row>
    <row r="23" spans="1:6" ht="15" customHeight="1">
      <c r="A23" s="361">
        <v>1000207</v>
      </c>
      <c r="B23" s="362" t="s">
        <v>942</v>
      </c>
      <c r="C23" s="363" t="s">
        <v>939</v>
      </c>
      <c r="D23" s="364">
        <v>0</v>
      </c>
      <c r="E23" s="366">
        <v>0</v>
      </c>
      <c r="F23" s="652" t="e">
        <f t="shared" si="0"/>
        <v>#DIV/0!</v>
      </c>
    </row>
    <row r="24" spans="1:6" ht="15" customHeight="1">
      <c r="A24" s="361">
        <v>1000207</v>
      </c>
      <c r="B24" s="362" t="s">
        <v>942</v>
      </c>
      <c r="C24" s="363" t="s">
        <v>940</v>
      </c>
      <c r="D24" s="364">
        <v>0</v>
      </c>
      <c r="E24" s="366">
        <v>0</v>
      </c>
      <c r="F24" s="652" t="e">
        <f t="shared" si="0"/>
        <v>#DIV/0!</v>
      </c>
    </row>
    <row r="25" spans="1:6" ht="15" customHeight="1">
      <c r="A25" s="361">
        <v>1000207</v>
      </c>
      <c r="B25" s="362" t="s">
        <v>942</v>
      </c>
      <c r="C25" s="363" t="s">
        <v>941</v>
      </c>
      <c r="D25" s="364">
        <v>0</v>
      </c>
      <c r="E25" s="366">
        <v>0</v>
      </c>
      <c r="F25" s="652" t="e">
        <f t="shared" si="0"/>
        <v>#DIV/0!</v>
      </c>
    </row>
    <row r="26" spans="1:6" ht="15" customHeight="1">
      <c r="A26" s="378">
        <v>1000207</v>
      </c>
      <c r="B26" s="419" t="s">
        <v>759</v>
      </c>
      <c r="C26" s="339" t="s">
        <v>821</v>
      </c>
      <c r="D26" s="339">
        <v>2330</v>
      </c>
      <c r="E26" s="340">
        <v>2760</v>
      </c>
      <c r="F26" s="649">
        <f t="shared" si="0"/>
        <v>118.45493562231759</v>
      </c>
    </row>
    <row r="27" spans="1:6" ht="15" customHeight="1" thickBot="1">
      <c r="A27" s="420">
        <v>1000207</v>
      </c>
      <c r="B27" s="421" t="s">
        <v>751</v>
      </c>
      <c r="C27" s="422" t="s">
        <v>1005</v>
      </c>
      <c r="D27" s="422">
        <v>5</v>
      </c>
      <c r="E27" s="423">
        <v>5</v>
      </c>
      <c r="F27" s="653">
        <f t="shared" si="0"/>
        <v>100</v>
      </c>
    </row>
    <row r="28" spans="1:6" ht="12.75">
      <c r="A28" s="145"/>
      <c r="B28" s="146"/>
      <c r="C28" s="147"/>
      <c r="D28" s="148"/>
      <c r="E28" s="148"/>
      <c r="F28" s="149"/>
    </row>
    <row r="29" ht="12.75">
      <c r="F29" s="149"/>
    </row>
    <row r="30" ht="12.75">
      <c r="F30" s="149"/>
    </row>
    <row r="31" ht="12.75">
      <c r="F31" s="149"/>
    </row>
    <row r="32" ht="12.75">
      <c r="F32" s="149"/>
    </row>
    <row r="33" ht="12.75">
      <c r="F33" s="149"/>
    </row>
    <row r="34" ht="12.75">
      <c r="F34" s="149"/>
    </row>
    <row r="35" ht="12.75">
      <c r="F35" s="149"/>
    </row>
    <row r="36" ht="12.75">
      <c r="F36" s="149"/>
    </row>
    <row r="37" ht="12.75">
      <c r="F37" s="149"/>
    </row>
    <row r="38" ht="12.75">
      <c r="F38" s="149"/>
    </row>
    <row r="39" ht="12.75">
      <c r="F39" s="149"/>
    </row>
    <row r="40" ht="12.75">
      <c r="F40" s="149"/>
    </row>
    <row r="41" ht="12.75">
      <c r="F41" s="149"/>
    </row>
    <row r="42" ht="12.75">
      <c r="F42" s="149"/>
    </row>
    <row r="43" ht="12.75">
      <c r="F43" s="149"/>
    </row>
    <row r="44" ht="12.75">
      <c r="F44" s="149"/>
    </row>
    <row r="45" ht="12.75">
      <c r="F45" s="149"/>
    </row>
    <row r="46" ht="12.75">
      <c r="F46" s="149"/>
    </row>
    <row r="49" ht="12.75">
      <c r="D49" s="39"/>
    </row>
  </sheetData>
  <sheetProtection/>
  <printOptions/>
  <pageMargins left="0" right="0" top="0" bottom="0" header="0.5" footer="0.5"/>
  <pageSetup horizontalDpi="1200" verticalDpi="1200" orientation="portrait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153"/>
  <sheetViews>
    <sheetView zoomScalePageLayoutView="0" workbookViewId="0" topLeftCell="A130">
      <selection activeCell="B151" sqref="B151:C151"/>
    </sheetView>
  </sheetViews>
  <sheetFormatPr defaultColWidth="9.140625" defaultRowHeight="12.75"/>
  <cols>
    <col min="1" max="1" width="9.140625" style="114" customWidth="1"/>
    <col min="2" max="2" width="55.57421875" style="56" customWidth="1"/>
    <col min="3" max="3" width="11.00390625" style="56" customWidth="1"/>
    <col min="4" max="4" width="9.140625" style="56" customWidth="1"/>
    <col min="5" max="16384" width="9.140625" style="6" customWidth="1"/>
  </cols>
  <sheetData>
    <row r="1" spans="1:2" ht="15.75" customHeight="1">
      <c r="A1" s="112" t="s">
        <v>711</v>
      </c>
      <c r="B1" s="113"/>
    </row>
    <row r="2" spans="1:5" ht="15.75" customHeight="1" thickBot="1">
      <c r="A2" s="978" t="s">
        <v>1016</v>
      </c>
      <c r="B2" s="978"/>
      <c r="E2" s="115" t="s">
        <v>392</v>
      </c>
    </row>
    <row r="3" spans="1:5" ht="46.5" customHeight="1">
      <c r="A3" s="116" t="s">
        <v>833</v>
      </c>
      <c r="B3" s="71" t="s">
        <v>470</v>
      </c>
      <c r="C3" s="45" t="s">
        <v>1020</v>
      </c>
      <c r="D3" s="46" t="s">
        <v>1018</v>
      </c>
      <c r="E3" s="25" t="s">
        <v>987</v>
      </c>
    </row>
    <row r="4" spans="1:6" ht="12.75" customHeight="1">
      <c r="A4" s="358"/>
      <c r="B4" s="359" t="s">
        <v>29</v>
      </c>
      <c r="C4" s="360">
        <f>C5+C6+C7</f>
        <v>0</v>
      </c>
      <c r="D4" s="360">
        <f>D5+D6+D7</f>
        <v>0</v>
      </c>
      <c r="E4" s="280" t="e">
        <f>D4/C4*100</f>
        <v>#DIV/0!</v>
      </c>
      <c r="F4" s="39"/>
    </row>
    <row r="5" spans="1:6" ht="12.75" customHeight="1">
      <c r="A5" s="117" t="s">
        <v>1</v>
      </c>
      <c r="B5" s="118" t="s">
        <v>2</v>
      </c>
      <c r="C5" s="119"/>
      <c r="D5" s="120"/>
      <c r="E5" s="40" t="e">
        <f aca="true" t="shared" si="0" ref="E5:E68">D5/C5*100</f>
        <v>#DIV/0!</v>
      </c>
      <c r="F5" s="39"/>
    </row>
    <row r="6" spans="1:6" ht="12.75" customHeight="1">
      <c r="A6" s="117" t="s">
        <v>3</v>
      </c>
      <c r="B6" s="118" t="s">
        <v>4</v>
      </c>
      <c r="C6" s="119"/>
      <c r="D6" s="120"/>
      <c r="E6" s="40" t="e">
        <f t="shared" si="0"/>
        <v>#DIV/0!</v>
      </c>
      <c r="F6" s="39"/>
    </row>
    <row r="7" spans="1:6" ht="12.75" customHeight="1">
      <c r="A7" s="117" t="s">
        <v>5</v>
      </c>
      <c r="B7" s="118" t="s">
        <v>6</v>
      </c>
      <c r="C7" s="119"/>
      <c r="D7" s="120"/>
      <c r="E7" s="40" t="e">
        <f t="shared" si="0"/>
        <v>#DIV/0!</v>
      </c>
      <c r="F7" s="39"/>
    </row>
    <row r="8" spans="1:8" ht="12.75" customHeight="1">
      <c r="A8" s="121"/>
      <c r="B8" s="62" t="s">
        <v>7</v>
      </c>
      <c r="C8" s="49">
        <f>SUM(C9:C18)</f>
        <v>148420</v>
      </c>
      <c r="D8" s="49">
        <f>SUM(D9:D18)</f>
        <v>148420</v>
      </c>
      <c r="E8" s="630">
        <f t="shared" si="0"/>
        <v>100</v>
      </c>
      <c r="F8" s="39">
        <f>C8+C19+C26+C54+C111+C118+C136+C144</f>
        <v>1117776</v>
      </c>
      <c r="G8" s="39">
        <f>D8+D19+D26+D54+D111+D118+D136+D144</f>
        <v>1117294</v>
      </c>
      <c r="H8" s="719">
        <f>G8/F8*100</f>
        <v>99.95687865905154</v>
      </c>
    </row>
    <row r="9" spans="1:6" ht="12.75" customHeight="1">
      <c r="A9" s="122" t="s">
        <v>8</v>
      </c>
      <c r="B9" s="123" t="s">
        <v>9</v>
      </c>
      <c r="C9" s="120"/>
      <c r="D9" s="124"/>
      <c r="E9" s="634" t="e">
        <f t="shared" si="0"/>
        <v>#DIV/0!</v>
      </c>
      <c r="F9" s="39"/>
    </row>
    <row r="10" spans="1:6" ht="12.75" customHeight="1">
      <c r="A10" s="122" t="s">
        <v>10</v>
      </c>
      <c r="B10" s="123" t="s">
        <v>11</v>
      </c>
      <c r="C10" s="120"/>
      <c r="D10" s="124"/>
      <c r="E10" s="634" t="e">
        <f t="shared" si="0"/>
        <v>#DIV/0!</v>
      </c>
      <c r="F10" s="39"/>
    </row>
    <row r="11" spans="1:6" ht="12.75" customHeight="1">
      <c r="A11" s="122" t="s">
        <v>12</v>
      </c>
      <c r="B11" s="123" t="s">
        <v>13</v>
      </c>
      <c r="C11" s="748">
        <v>32598</v>
      </c>
      <c r="D11" s="748">
        <v>32598</v>
      </c>
      <c r="E11" s="634">
        <f t="shared" si="0"/>
        <v>100</v>
      </c>
      <c r="F11" s="39"/>
    </row>
    <row r="12" spans="1:6" ht="12.75" customHeight="1">
      <c r="A12" s="122" t="s">
        <v>14</v>
      </c>
      <c r="B12" s="123" t="s">
        <v>15</v>
      </c>
      <c r="C12" s="748">
        <v>55163</v>
      </c>
      <c r="D12" s="748">
        <v>55163</v>
      </c>
      <c r="E12" s="634">
        <f t="shared" si="0"/>
        <v>100</v>
      </c>
      <c r="F12" s="39"/>
    </row>
    <row r="13" spans="1:6" ht="12.75" customHeight="1">
      <c r="A13" s="122" t="s">
        <v>16</v>
      </c>
      <c r="B13" s="123" t="s">
        <v>17</v>
      </c>
      <c r="C13" s="120"/>
      <c r="D13" s="120"/>
      <c r="E13" s="634" t="e">
        <f t="shared" si="0"/>
        <v>#DIV/0!</v>
      </c>
      <c r="F13" s="39"/>
    </row>
    <row r="14" spans="1:6" ht="12.75" customHeight="1">
      <c r="A14" s="122" t="s">
        <v>18</v>
      </c>
      <c r="B14" s="123" t="s">
        <v>19</v>
      </c>
      <c r="C14" s="120"/>
      <c r="D14" s="120"/>
      <c r="E14" s="634" t="e">
        <f t="shared" si="0"/>
        <v>#DIV/0!</v>
      </c>
      <c r="F14" s="39"/>
    </row>
    <row r="15" spans="1:6" ht="12.75" customHeight="1">
      <c r="A15" s="122" t="s">
        <v>20</v>
      </c>
      <c r="B15" s="123" t="s">
        <v>21</v>
      </c>
      <c r="C15" s="120"/>
      <c r="D15" s="120"/>
      <c r="E15" s="634" t="e">
        <f t="shared" si="0"/>
        <v>#DIV/0!</v>
      </c>
      <c r="F15" s="39"/>
    </row>
    <row r="16" spans="1:6" ht="12.75" customHeight="1">
      <c r="A16" s="122" t="s">
        <v>22</v>
      </c>
      <c r="B16" s="123" t="s">
        <v>23</v>
      </c>
      <c r="C16" s="120"/>
      <c r="D16" s="120"/>
      <c r="E16" s="634" t="e">
        <f t="shared" si="0"/>
        <v>#DIV/0!</v>
      </c>
      <c r="F16" s="39"/>
    </row>
    <row r="17" spans="1:6" ht="12.75" customHeight="1">
      <c r="A17" s="122" t="s">
        <v>24</v>
      </c>
      <c r="B17" s="123" t="s">
        <v>25</v>
      </c>
      <c r="C17" s="120"/>
      <c r="D17" s="120"/>
      <c r="E17" s="634" t="e">
        <f t="shared" si="0"/>
        <v>#DIV/0!</v>
      </c>
      <c r="F17" s="39"/>
    </row>
    <row r="18" spans="1:6" ht="12.75" customHeight="1">
      <c r="A18" s="122" t="s">
        <v>26</v>
      </c>
      <c r="B18" s="123" t="s">
        <v>27</v>
      </c>
      <c r="C18" s="748">
        <v>60659</v>
      </c>
      <c r="D18" s="748">
        <v>60659</v>
      </c>
      <c r="E18" s="634">
        <f t="shared" si="0"/>
        <v>100</v>
      </c>
      <c r="F18" s="39"/>
    </row>
    <row r="19" spans="1:6" ht="12.75" customHeight="1">
      <c r="A19" s="125"/>
      <c r="B19" s="126" t="s">
        <v>28</v>
      </c>
      <c r="C19" s="49">
        <f>SUM(C20:C25)</f>
        <v>29501</v>
      </c>
      <c r="D19" s="49">
        <f>SUM(D20:D25)</f>
        <v>29501</v>
      </c>
      <c r="E19" s="630">
        <f t="shared" si="0"/>
        <v>100</v>
      </c>
      <c r="F19" s="39"/>
    </row>
    <row r="20" spans="1:6" ht="12.75" customHeight="1">
      <c r="A20" s="122" t="s">
        <v>30</v>
      </c>
      <c r="B20" s="123" t="s">
        <v>31</v>
      </c>
      <c r="C20" s="120"/>
      <c r="D20" s="124"/>
      <c r="E20" s="634" t="e">
        <f t="shared" si="0"/>
        <v>#DIV/0!</v>
      </c>
      <c r="F20" s="39"/>
    </row>
    <row r="21" spans="1:6" ht="12.75" customHeight="1">
      <c r="A21" s="122" t="s">
        <v>32</v>
      </c>
      <c r="B21" s="123" t="s">
        <v>33</v>
      </c>
      <c r="C21" s="120"/>
      <c r="D21" s="124"/>
      <c r="E21" s="634" t="e">
        <f t="shared" si="0"/>
        <v>#DIV/0!</v>
      </c>
      <c r="F21" s="39"/>
    </row>
    <row r="22" spans="1:6" ht="12.75" customHeight="1">
      <c r="A22" s="122" t="s">
        <v>34</v>
      </c>
      <c r="B22" s="123" t="s">
        <v>35</v>
      </c>
      <c r="C22" s="749">
        <v>7494</v>
      </c>
      <c r="D22" s="749">
        <v>7494</v>
      </c>
      <c r="E22" s="634">
        <f t="shared" si="0"/>
        <v>100</v>
      </c>
      <c r="F22" s="39"/>
    </row>
    <row r="23" spans="1:6" ht="12.75" customHeight="1">
      <c r="A23" s="122" t="s">
        <v>36</v>
      </c>
      <c r="B23" s="123" t="s">
        <v>37</v>
      </c>
      <c r="C23" s="749">
        <v>13996</v>
      </c>
      <c r="D23" s="749">
        <v>13996</v>
      </c>
      <c r="E23" s="634">
        <f t="shared" si="0"/>
        <v>100</v>
      </c>
      <c r="F23" s="39"/>
    </row>
    <row r="24" spans="1:6" ht="12.75" customHeight="1">
      <c r="A24" s="122" t="s">
        <v>38</v>
      </c>
      <c r="B24" s="123" t="s">
        <v>39</v>
      </c>
      <c r="C24" s="749">
        <v>4354</v>
      </c>
      <c r="D24" s="749">
        <v>4354</v>
      </c>
      <c r="E24" s="634">
        <f t="shared" si="0"/>
        <v>100</v>
      </c>
      <c r="F24" s="39"/>
    </row>
    <row r="25" spans="1:6" ht="12.75" customHeight="1">
      <c r="A25" s="122" t="s">
        <v>40</v>
      </c>
      <c r="B25" s="123" t="s">
        <v>41</v>
      </c>
      <c r="C25" s="749">
        <v>3657</v>
      </c>
      <c r="D25" s="749">
        <v>3657</v>
      </c>
      <c r="E25" s="634">
        <f t="shared" si="0"/>
        <v>100</v>
      </c>
      <c r="F25" s="39"/>
    </row>
    <row r="26" spans="1:6" ht="12.75" customHeight="1">
      <c r="A26" s="99"/>
      <c r="B26" s="62" t="s">
        <v>90</v>
      </c>
      <c r="C26" s="49">
        <f>SUM(C27:C53)</f>
        <v>5994</v>
      </c>
      <c r="D26" s="49">
        <f>SUM(D27:D53)</f>
        <v>5994</v>
      </c>
      <c r="E26" s="630">
        <f t="shared" si="0"/>
        <v>100</v>
      </c>
      <c r="F26" s="39"/>
    </row>
    <row r="27" spans="1:6" ht="12.75" customHeight="1">
      <c r="A27" s="122" t="s">
        <v>91</v>
      </c>
      <c r="B27" s="123" t="s">
        <v>92</v>
      </c>
      <c r="C27" s="120"/>
      <c r="D27" s="124"/>
      <c r="E27" s="634" t="e">
        <f t="shared" si="0"/>
        <v>#DIV/0!</v>
      </c>
      <c r="F27" s="39"/>
    </row>
    <row r="28" spans="1:6" ht="12.75" customHeight="1">
      <c r="A28" s="122" t="s">
        <v>93</v>
      </c>
      <c r="B28" s="123" t="s">
        <v>94</v>
      </c>
      <c r="C28" s="120"/>
      <c r="D28" s="124"/>
      <c r="E28" s="634" t="e">
        <f t="shared" si="0"/>
        <v>#DIV/0!</v>
      </c>
      <c r="F28" s="39"/>
    </row>
    <row r="29" spans="1:6" ht="12.75" customHeight="1">
      <c r="A29" s="122" t="s">
        <v>95</v>
      </c>
      <c r="B29" s="123" t="s">
        <v>96</v>
      </c>
      <c r="C29" s="120"/>
      <c r="D29" s="124"/>
      <c r="E29" s="634" t="e">
        <f t="shared" si="0"/>
        <v>#DIV/0!</v>
      </c>
      <c r="F29" s="39"/>
    </row>
    <row r="30" spans="1:6" ht="12.75" customHeight="1">
      <c r="A30" s="122" t="s">
        <v>97</v>
      </c>
      <c r="B30" s="123" t="s">
        <v>98</v>
      </c>
      <c r="C30" s="120"/>
      <c r="D30" s="124"/>
      <c r="E30" s="634" t="e">
        <f t="shared" si="0"/>
        <v>#DIV/0!</v>
      </c>
      <c r="F30" s="39"/>
    </row>
    <row r="31" spans="1:6" ht="12.75" customHeight="1">
      <c r="A31" s="122" t="s">
        <v>99</v>
      </c>
      <c r="B31" s="123" t="s">
        <v>100</v>
      </c>
      <c r="C31" s="120"/>
      <c r="D31" s="124"/>
      <c r="E31" s="634" t="e">
        <f t="shared" si="0"/>
        <v>#DIV/0!</v>
      </c>
      <c r="F31" s="39"/>
    </row>
    <row r="32" spans="1:6" ht="12.75" customHeight="1">
      <c r="A32" s="122" t="s">
        <v>101</v>
      </c>
      <c r="B32" s="123" t="s">
        <v>102</v>
      </c>
      <c r="C32" s="120"/>
      <c r="D32" s="124"/>
      <c r="E32" s="634" t="e">
        <f t="shared" si="0"/>
        <v>#DIV/0!</v>
      </c>
      <c r="F32" s="39"/>
    </row>
    <row r="33" spans="1:6" ht="12.75" customHeight="1">
      <c r="A33" s="122" t="s">
        <v>103</v>
      </c>
      <c r="B33" s="123" t="s">
        <v>104</v>
      </c>
      <c r="C33" s="120"/>
      <c r="D33" s="124"/>
      <c r="E33" s="634" t="e">
        <f t="shared" si="0"/>
        <v>#DIV/0!</v>
      </c>
      <c r="F33" s="39"/>
    </row>
    <row r="34" spans="1:6" ht="12.75" customHeight="1">
      <c r="A34" s="122" t="s">
        <v>105</v>
      </c>
      <c r="B34" s="123" t="s">
        <v>106</v>
      </c>
      <c r="C34" s="129"/>
      <c r="D34" s="129"/>
      <c r="E34" s="634" t="e">
        <f t="shared" si="0"/>
        <v>#DIV/0!</v>
      </c>
      <c r="F34" s="39"/>
    </row>
    <row r="35" spans="1:6" ht="12.75" customHeight="1">
      <c r="A35" s="122" t="s">
        <v>107</v>
      </c>
      <c r="B35" s="123" t="s">
        <v>108</v>
      </c>
      <c r="C35" s="129">
        <v>489</v>
      </c>
      <c r="D35" s="129">
        <v>489</v>
      </c>
      <c r="E35" s="634">
        <f t="shared" si="0"/>
        <v>100</v>
      </c>
      <c r="F35" s="39"/>
    </row>
    <row r="36" spans="1:6" ht="12.75" customHeight="1">
      <c r="A36" s="122" t="s">
        <v>88</v>
      </c>
      <c r="B36" s="123" t="s">
        <v>89</v>
      </c>
      <c r="C36" s="129"/>
      <c r="D36" s="129"/>
      <c r="E36" s="634" t="e">
        <f t="shared" si="0"/>
        <v>#DIV/0!</v>
      </c>
      <c r="F36" s="39"/>
    </row>
    <row r="37" spans="1:6" ht="12.75" customHeight="1">
      <c r="A37" s="122" t="s">
        <v>109</v>
      </c>
      <c r="B37" s="123" t="s">
        <v>110</v>
      </c>
      <c r="C37" s="129"/>
      <c r="D37" s="129"/>
      <c r="E37" s="634" t="e">
        <f t="shared" si="0"/>
        <v>#DIV/0!</v>
      </c>
      <c r="F37" s="39"/>
    </row>
    <row r="38" spans="1:6" ht="12.75" customHeight="1">
      <c r="A38" s="122" t="s">
        <v>111</v>
      </c>
      <c r="B38" s="123" t="s">
        <v>112</v>
      </c>
      <c r="C38" s="748">
        <v>5505</v>
      </c>
      <c r="D38" s="748">
        <v>5505</v>
      </c>
      <c r="E38" s="634">
        <f t="shared" si="0"/>
        <v>100</v>
      </c>
      <c r="F38" s="39"/>
    </row>
    <row r="39" spans="1:6" ht="12.75" customHeight="1">
      <c r="A39" s="122" t="s">
        <v>113</v>
      </c>
      <c r="B39" s="123" t="s">
        <v>114</v>
      </c>
      <c r="C39" s="129"/>
      <c r="D39" s="129"/>
      <c r="E39" s="634" t="e">
        <f t="shared" si="0"/>
        <v>#DIV/0!</v>
      </c>
      <c r="F39" s="39"/>
    </row>
    <row r="40" spans="1:6" ht="12.75" customHeight="1">
      <c r="A40" s="122" t="s">
        <v>115</v>
      </c>
      <c r="B40" s="123" t="s">
        <v>116</v>
      </c>
      <c r="C40" s="129"/>
      <c r="D40" s="129"/>
      <c r="E40" s="634" t="e">
        <f t="shared" si="0"/>
        <v>#DIV/0!</v>
      </c>
      <c r="F40" s="39"/>
    </row>
    <row r="41" spans="1:6" ht="12.75" customHeight="1">
      <c r="A41" s="122" t="s">
        <v>117</v>
      </c>
      <c r="B41" s="123" t="s">
        <v>118</v>
      </c>
      <c r="C41" s="129"/>
      <c r="D41" s="129"/>
      <c r="E41" s="634" t="e">
        <f t="shared" si="0"/>
        <v>#DIV/0!</v>
      </c>
      <c r="F41" s="39"/>
    </row>
    <row r="42" spans="1:6" ht="12.75" customHeight="1">
      <c r="A42" s="122" t="s">
        <v>119</v>
      </c>
      <c r="B42" s="123" t="s">
        <v>120</v>
      </c>
      <c r="C42" s="129"/>
      <c r="D42" s="129"/>
      <c r="E42" s="634" t="e">
        <f t="shared" si="0"/>
        <v>#DIV/0!</v>
      </c>
      <c r="F42" s="39"/>
    </row>
    <row r="43" spans="1:6" ht="12.75" customHeight="1">
      <c r="A43" s="122" t="s">
        <v>121</v>
      </c>
      <c r="B43" s="123" t="s">
        <v>122</v>
      </c>
      <c r="C43" s="129"/>
      <c r="D43" s="129"/>
      <c r="E43" s="634" t="e">
        <f t="shared" si="0"/>
        <v>#DIV/0!</v>
      </c>
      <c r="F43" s="39"/>
    </row>
    <row r="44" spans="1:6" ht="12.75" customHeight="1">
      <c r="A44" s="127" t="s">
        <v>123</v>
      </c>
      <c r="B44" s="128" t="s">
        <v>124</v>
      </c>
      <c r="C44" s="129"/>
      <c r="D44" s="129"/>
      <c r="E44" s="634" t="e">
        <f t="shared" si="0"/>
        <v>#DIV/0!</v>
      </c>
      <c r="F44" s="39"/>
    </row>
    <row r="45" spans="1:6" ht="12.75" customHeight="1">
      <c r="A45" s="127" t="s">
        <v>125</v>
      </c>
      <c r="B45" s="128" t="s">
        <v>126</v>
      </c>
      <c r="C45" s="129"/>
      <c r="D45" s="129"/>
      <c r="E45" s="634" t="e">
        <f t="shared" si="0"/>
        <v>#DIV/0!</v>
      </c>
      <c r="F45" s="39"/>
    </row>
    <row r="46" spans="1:6" ht="12.75" customHeight="1">
      <c r="A46" s="127" t="s">
        <v>127</v>
      </c>
      <c r="B46" s="128" t="s">
        <v>128</v>
      </c>
      <c r="C46" s="129"/>
      <c r="D46" s="129"/>
      <c r="E46" s="634" t="e">
        <f t="shared" si="0"/>
        <v>#DIV/0!</v>
      </c>
      <c r="F46" s="39"/>
    </row>
    <row r="47" spans="1:5" ht="12.75" customHeight="1">
      <c r="A47" s="127" t="s">
        <v>129</v>
      </c>
      <c r="B47" s="128" t="s">
        <v>130</v>
      </c>
      <c r="C47" s="129"/>
      <c r="D47" s="129"/>
      <c r="E47" s="634" t="e">
        <f t="shared" si="0"/>
        <v>#DIV/0!</v>
      </c>
    </row>
    <row r="48" spans="1:5" ht="12.75" customHeight="1">
      <c r="A48" s="127" t="s">
        <v>131</v>
      </c>
      <c r="B48" s="128" t="s">
        <v>132</v>
      </c>
      <c r="C48" s="129"/>
      <c r="D48" s="129"/>
      <c r="E48" s="634" t="e">
        <f t="shared" si="0"/>
        <v>#DIV/0!</v>
      </c>
    </row>
    <row r="49" spans="1:5" ht="12.75" customHeight="1">
      <c r="A49" s="127" t="s">
        <v>133</v>
      </c>
      <c r="B49" s="128" t="s">
        <v>134</v>
      </c>
      <c r="C49" s="129"/>
      <c r="D49" s="129"/>
      <c r="E49" s="634" t="e">
        <f t="shared" si="0"/>
        <v>#DIV/0!</v>
      </c>
    </row>
    <row r="50" spans="1:5" ht="12.75" customHeight="1">
      <c r="A50" s="127" t="s">
        <v>135</v>
      </c>
      <c r="B50" s="128" t="s">
        <v>136</v>
      </c>
      <c r="C50" s="129"/>
      <c r="D50" s="129"/>
      <c r="E50" s="634" t="e">
        <f t="shared" si="0"/>
        <v>#DIV/0!</v>
      </c>
    </row>
    <row r="51" spans="1:5" ht="12.75" customHeight="1">
      <c r="A51" s="127" t="s">
        <v>137</v>
      </c>
      <c r="B51" s="128" t="s">
        <v>138</v>
      </c>
      <c r="C51" s="129"/>
      <c r="D51" s="129"/>
      <c r="E51" s="634" t="e">
        <f t="shared" si="0"/>
        <v>#DIV/0!</v>
      </c>
    </row>
    <row r="52" spans="1:5" ht="12.75" customHeight="1">
      <c r="A52" s="127" t="s">
        <v>139</v>
      </c>
      <c r="B52" s="128" t="s">
        <v>140</v>
      </c>
      <c r="C52" s="129"/>
      <c r="D52" s="129"/>
      <c r="E52" s="634" t="e">
        <f t="shared" si="0"/>
        <v>#DIV/0!</v>
      </c>
    </row>
    <row r="53" spans="1:5" ht="12.75" customHeight="1">
      <c r="A53" s="127" t="s">
        <v>141</v>
      </c>
      <c r="B53" s="128" t="s">
        <v>142</v>
      </c>
      <c r="C53" s="124"/>
      <c r="D53" s="124"/>
      <c r="E53" s="634" t="e">
        <f t="shared" si="0"/>
        <v>#DIV/0!</v>
      </c>
    </row>
    <row r="54" spans="1:5" ht="12.75" customHeight="1">
      <c r="A54" s="130"/>
      <c r="B54" s="62" t="s">
        <v>143</v>
      </c>
      <c r="C54" s="49">
        <f>SUM(C55:C110)</f>
        <v>789438</v>
      </c>
      <c r="D54" s="49">
        <f>SUM(D55:D110)</f>
        <v>789438</v>
      </c>
      <c r="E54" s="630">
        <f t="shared" si="0"/>
        <v>100</v>
      </c>
    </row>
    <row r="55" spans="1:5" ht="12.75" customHeight="1">
      <c r="A55" s="281" t="s">
        <v>144</v>
      </c>
      <c r="B55" s="128" t="s">
        <v>145</v>
      </c>
      <c r="C55" s="124"/>
      <c r="D55" s="124"/>
      <c r="E55" s="634" t="e">
        <f t="shared" si="0"/>
        <v>#DIV/0!</v>
      </c>
    </row>
    <row r="56" spans="1:5" ht="12.75" customHeight="1">
      <c r="A56" s="127" t="s">
        <v>146</v>
      </c>
      <c r="B56" s="128" t="s">
        <v>147</v>
      </c>
      <c r="C56" s="124">
        <v>59787</v>
      </c>
      <c r="D56" s="124">
        <v>59787</v>
      </c>
      <c r="E56" s="634">
        <f t="shared" si="0"/>
        <v>100</v>
      </c>
    </row>
    <row r="57" spans="1:5" ht="12.75" customHeight="1">
      <c r="A57" s="127" t="s">
        <v>148</v>
      </c>
      <c r="B57" s="128" t="s">
        <v>149</v>
      </c>
      <c r="C57" s="124"/>
      <c r="D57" s="124"/>
      <c r="E57" s="634" t="e">
        <f t="shared" si="0"/>
        <v>#DIV/0!</v>
      </c>
    </row>
    <row r="58" spans="1:5" ht="12.75" customHeight="1">
      <c r="A58" s="127" t="s">
        <v>150</v>
      </c>
      <c r="B58" s="128" t="s">
        <v>151</v>
      </c>
      <c r="C58" s="124"/>
      <c r="D58" s="124"/>
      <c r="E58" s="634" t="e">
        <f t="shared" si="0"/>
        <v>#DIV/0!</v>
      </c>
    </row>
    <row r="59" spans="1:5" ht="12.75" customHeight="1">
      <c r="A59" s="122" t="s">
        <v>152</v>
      </c>
      <c r="B59" s="123" t="s">
        <v>153</v>
      </c>
      <c r="C59" s="748">
        <v>1433</v>
      </c>
      <c r="D59" s="748">
        <v>1433</v>
      </c>
      <c r="E59" s="634">
        <f t="shared" si="0"/>
        <v>100</v>
      </c>
    </row>
    <row r="60" spans="1:5" ht="12.75" customHeight="1">
      <c r="A60" s="122" t="s">
        <v>154</v>
      </c>
      <c r="B60" s="123" t="s">
        <v>155</v>
      </c>
      <c r="C60" s="124"/>
      <c r="D60" s="124"/>
      <c r="E60" s="634" t="e">
        <f t="shared" si="0"/>
        <v>#DIV/0!</v>
      </c>
    </row>
    <row r="61" spans="1:5" ht="12.75" customHeight="1">
      <c r="A61" s="122" t="s">
        <v>156</v>
      </c>
      <c r="B61" s="123" t="s">
        <v>157</v>
      </c>
      <c r="C61" s="748">
        <v>34566</v>
      </c>
      <c r="D61" s="748">
        <v>34566</v>
      </c>
      <c r="E61" s="634">
        <f t="shared" si="0"/>
        <v>100</v>
      </c>
    </row>
    <row r="62" spans="1:5" ht="12.75" customHeight="1">
      <c r="A62" s="122" t="s">
        <v>158</v>
      </c>
      <c r="B62" s="123" t="s">
        <v>159</v>
      </c>
      <c r="C62" s="124"/>
      <c r="D62" s="124"/>
      <c r="E62" s="634" t="e">
        <f t="shared" si="0"/>
        <v>#DIV/0!</v>
      </c>
    </row>
    <row r="63" spans="1:5" ht="12.75" customHeight="1">
      <c r="A63" s="122" t="s">
        <v>160</v>
      </c>
      <c r="B63" s="123" t="s">
        <v>161</v>
      </c>
      <c r="C63" s="748">
        <v>59774</v>
      </c>
      <c r="D63" s="748">
        <v>59774</v>
      </c>
      <c r="E63" s="634">
        <f t="shared" si="0"/>
        <v>100</v>
      </c>
    </row>
    <row r="64" spans="1:5" ht="12.75" customHeight="1">
      <c r="A64" s="122" t="s">
        <v>162</v>
      </c>
      <c r="B64" s="123" t="s">
        <v>163</v>
      </c>
      <c r="C64" s="124"/>
      <c r="D64" s="124"/>
      <c r="E64" s="634" t="e">
        <f t="shared" si="0"/>
        <v>#DIV/0!</v>
      </c>
    </row>
    <row r="65" spans="1:5" ht="12.75" customHeight="1">
      <c r="A65" s="122" t="s">
        <v>164</v>
      </c>
      <c r="B65" s="123" t="s">
        <v>165</v>
      </c>
      <c r="C65" s="748">
        <v>1066</v>
      </c>
      <c r="D65" s="748">
        <v>1066</v>
      </c>
      <c r="E65" s="634">
        <f t="shared" si="0"/>
        <v>100</v>
      </c>
    </row>
    <row r="66" spans="1:5" ht="12.75" customHeight="1">
      <c r="A66" s="122" t="s">
        <v>166</v>
      </c>
      <c r="B66" s="123" t="s">
        <v>167</v>
      </c>
      <c r="C66" s="124"/>
      <c r="D66" s="124"/>
      <c r="E66" s="634" t="e">
        <f t="shared" si="0"/>
        <v>#DIV/0!</v>
      </c>
    </row>
    <row r="67" spans="1:5" ht="12.75" customHeight="1">
      <c r="A67" s="122" t="s">
        <v>168</v>
      </c>
      <c r="B67" s="123" t="s">
        <v>169</v>
      </c>
      <c r="C67" s="748">
        <v>49126</v>
      </c>
      <c r="D67" s="748">
        <v>49126</v>
      </c>
      <c r="E67" s="634">
        <f t="shared" si="0"/>
        <v>100</v>
      </c>
    </row>
    <row r="68" spans="1:5" ht="12.75" customHeight="1">
      <c r="A68" s="122" t="s">
        <v>170</v>
      </c>
      <c r="B68" s="123" t="s">
        <v>171</v>
      </c>
      <c r="C68" s="748">
        <v>19097</v>
      </c>
      <c r="D68" s="748">
        <v>19097</v>
      </c>
      <c r="E68" s="634">
        <f t="shared" si="0"/>
        <v>100</v>
      </c>
    </row>
    <row r="69" spans="1:5" ht="12.75" customHeight="1">
      <c r="A69" s="122" t="s">
        <v>172</v>
      </c>
      <c r="B69" s="123" t="s">
        <v>173</v>
      </c>
      <c r="C69" s="124"/>
      <c r="D69" s="124"/>
      <c r="E69" s="634" t="e">
        <f aca="true" t="shared" si="1" ref="E69:E132">D69/C69*100</f>
        <v>#DIV/0!</v>
      </c>
    </row>
    <row r="70" spans="1:5" ht="12.75" customHeight="1">
      <c r="A70" s="122" t="s">
        <v>174</v>
      </c>
      <c r="B70" s="123" t="s">
        <v>175</v>
      </c>
      <c r="C70" s="748">
        <v>698</v>
      </c>
      <c r="D70" s="748">
        <v>698</v>
      </c>
      <c r="E70" s="634">
        <f t="shared" si="1"/>
        <v>100</v>
      </c>
    </row>
    <row r="71" spans="1:5" ht="12.75" customHeight="1">
      <c r="A71" s="122" t="s">
        <v>176</v>
      </c>
      <c r="B71" s="123" t="s">
        <v>177</v>
      </c>
      <c r="C71" s="124"/>
      <c r="D71" s="124"/>
      <c r="E71" s="634" t="e">
        <f t="shared" si="1"/>
        <v>#DIV/0!</v>
      </c>
    </row>
    <row r="72" spans="1:5" ht="12.75" customHeight="1">
      <c r="A72" s="122" t="s">
        <v>178</v>
      </c>
      <c r="B72" s="123" t="s">
        <v>179</v>
      </c>
      <c r="C72" s="124"/>
      <c r="D72" s="124"/>
      <c r="E72" s="634" t="e">
        <f t="shared" si="1"/>
        <v>#DIV/0!</v>
      </c>
    </row>
    <row r="73" spans="1:5" ht="12.75" customHeight="1">
      <c r="A73" s="122" t="s">
        <v>180</v>
      </c>
      <c r="B73" s="123" t="s">
        <v>181</v>
      </c>
      <c r="C73" s="748">
        <v>30292</v>
      </c>
      <c r="D73" s="748">
        <v>30292</v>
      </c>
      <c r="E73" s="634">
        <f t="shared" si="1"/>
        <v>100</v>
      </c>
    </row>
    <row r="74" spans="1:5" ht="12.75" customHeight="1">
      <c r="A74" s="122" t="s">
        <v>182</v>
      </c>
      <c r="B74" s="123" t="s">
        <v>183</v>
      </c>
      <c r="C74" s="124"/>
      <c r="D74" s="124"/>
      <c r="E74" s="634" t="e">
        <f t="shared" si="1"/>
        <v>#DIV/0!</v>
      </c>
    </row>
    <row r="75" spans="1:5" ht="12.75" customHeight="1">
      <c r="A75" s="122" t="s">
        <v>184</v>
      </c>
      <c r="B75" s="123" t="s">
        <v>185</v>
      </c>
      <c r="C75" s="748">
        <v>68039</v>
      </c>
      <c r="D75" s="748">
        <v>68039</v>
      </c>
      <c r="E75" s="634">
        <f t="shared" si="1"/>
        <v>100</v>
      </c>
    </row>
    <row r="76" spans="1:5" ht="12.75" customHeight="1">
      <c r="A76" s="122" t="s">
        <v>186</v>
      </c>
      <c r="B76" s="123" t="s">
        <v>187</v>
      </c>
      <c r="C76" s="748">
        <v>44227</v>
      </c>
      <c r="D76" s="748">
        <v>44227</v>
      </c>
      <c r="E76" s="634">
        <f t="shared" si="1"/>
        <v>100</v>
      </c>
    </row>
    <row r="77" spans="1:5" ht="12.75" customHeight="1">
      <c r="A77" s="122" t="s">
        <v>188</v>
      </c>
      <c r="B77" s="123" t="s">
        <v>189</v>
      </c>
      <c r="C77" s="748">
        <v>2655</v>
      </c>
      <c r="D77" s="748">
        <v>2655</v>
      </c>
      <c r="E77" s="634">
        <f t="shared" si="1"/>
        <v>100</v>
      </c>
    </row>
    <row r="78" spans="1:5" ht="12.75" customHeight="1">
      <c r="A78" s="122" t="s">
        <v>190</v>
      </c>
      <c r="B78" s="123" t="s">
        <v>191</v>
      </c>
      <c r="C78" s="124"/>
      <c r="D78" s="124"/>
      <c r="E78" s="634" t="e">
        <f t="shared" si="1"/>
        <v>#DIV/0!</v>
      </c>
    </row>
    <row r="79" spans="1:5" ht="12.75" customHeight="1">
      <c r="A79" s="122" t="s">
        <v>192</v>
      </c>
      <c r="B79" s="123" t="s">
        <v>193</v>
      </c>
      <c r="C79" s="124"/>
      <c r="D79" s="124"/>
      <c r="E79" s="634" t="e">
        <f t="shared" si="1"/>
        <v>#DIV/0!</v>
      </c>
    </row>
    <row r="80" spans="1:5" ht="12.75" customHeight="1">
      <c r="A80" s="122" t="s">
        <v>194</v>
      </c>
      <c r="B80" s="123" t="s">
        <v>195</v>
      </c>
      <c r="C80" s="748">
        <v>55283</v>
      </c>
      <c r="D80" s="748">
        <v>55283</v>
      </c>
      <c r="E80" s="634">
        <f t="shared" si="1"/>
        <v>100</v>
      </c>
    </row>
    <row r="81" spans="1:5" ht="12.75" customHeight="1">
      <c r="A81" s="122" t="s">
        <v>196</v>
      </c>
      <c r="B81" s="123" t="s">
        <v>197</v>
      </c>
      <c r="C81" s="124"/>
      <c r="D81" s="124"/>
      <c r="E81" s="634" t="e">
        <f t="shared" si="1"/>
        <v>#DIV/0!</v>
      </c>
    </row>
    <row r="82" spans="1:5" ht="12.75" customHeight="1">
      <c r="A82" s="122" t="s">
        <v>198</v>
      </c>
      <c r="B82" s="123" t="s">
        <v>199</v>
      </c>
      <c r="C82" s="748">
        <v>42414</v>
      </c>
      <c r="D82" s="748">
        <v>42414</v>
      </c>
      <c r="E82" s="634">
        <f t="shared" si="1"/>
        <v>100</v>
      </c>
    </row>
    <row r="83" spans="1:5" ht="12.75" customHeight="1">
      <c r="A83" s="122" t="s">
        <v>200</v>
      </c>
      <c r="B83" s="123" t="s">
        <v>201</v>
      </c>
      <c r="C83" s="748">
        <v>40694</v>
      </c>
      <c r="D83" s="748">
        <v>40694</v>
      </c>
      <c r="E83" s="634">
        <f t="shared" si="1"/>
        <v>100</v>
      </c>
    </row>
    <row r="84" spans="1:5" ht="12.75" customHeight="1">
      <c r="A84" s="122" t="s">
        <v>202</v>
      </c>
      <c r="B84" s="123" t="s">
        <v>203</v>
      </c>
      <c r="C84" s="17"/>
      <c r="D84" s="17"/>
      <c r="E84" s="634" t="e">
        <f t="shared" si="1"/>
        <v>#DIV/0!</v>
      </c>
    </row>
    <row r="85" spans="1:5" ht="12.75" customHeight="1">
      <c r="A85" s="122" t="s">
        <v>204</v>
      </c>
      <c r="B85" s="123" t="s">
        <v>205</v>
      </c>
      <c r="C85" s="17"/>
      <c r="D85" s="17"/>
      <c r="E85" s="634" t="e">
        <f t="shared" si="1"/>
        <v>#DIV/0!</v>
      </c>
    </row>
    <row r="86" spans="1:5" ht="12.75" customHeight="1">
      <c r="A86" s="122" t="s">
        <v>206</v>
      </c>
      <c r="B86" s="123" t="s">
        <v>207</v>
      </c>
      <c r="C86" s="17"/>
      <c r="D86" s="17"/>
      <c r="E86" s="634" t="e">
        <f t="shared" si="1"/>
        <v>#DIV/0!</v>
      </c>
    </row>
    <row r="87" spans="1:5" ht="12.75" customHeight="1">
      <c r="A87" s="122" t="s">
        <v>208</v>
      </c>
      <c r="B87" s="123" t="s">
        <v>209</v>
      </c>
      <c r="C87" s="748">
        <v>4881</v>
      </c>
      <c r="D87" s="748">
        <v>4881</v>
      </c>
      <c r="E87" s="634">
        <f t="shared" si="1"/>
        <v>100</v>
      </c>
    </row>
    <row r="88" spans="1:5" ht="12.75" customHeight="1">
      <c r="A88" s="122" t="s">
        <v>210</v>
      </c>
      <c r="B88" s="123" t="s">
        <v>211</v>
      </c>
      <c r="C88" s="748">
        <v>22179</v>
      </c>
      <c r="D88" s="748">
        <v>22179</v>
      </c>
      <c r="E88" s="634">
        <f t="shared" si="1"/>
        <v>100</v>
      </c>
    </row>
    <row r="89" spans="1:5" ht="12.75" customHeight="1">
      <c r="A89" s="122" t="s">
        <v>212</v>
      </c>
      <c r="B89" s="123" t="s">
        <v>213</v>
      </c>
      <c r="C89" s="17"/>
      <c r="D89" s="17"/>
      <c r="E89" s="634" t="e">
        <f t="shared" si="1"/>
        <v>#DIV/0!</v>
      </c>
    </row>
    <row r="90" spans="1:5" ht="12.75" customHeight="1">
      <c r="A90" s="122" t="s">
        <v>214</v>
      </c>
      <c r="B90" s="123" t="s">
        <v>215</v>
      </c>
      <c r="C90" s="17"/>
      <c r="D90" s="17"/>
      <c r="E90" s="634" t="e">
        <f t="shared" si="1"/>
        <v>#DIV/0!</v>
      </c>
    </row>
    <row r="91" spans="1:5" ht="12.75" customHeight="1">
      <c r="A91" s="122" t="s">
        <v>216</v>
      </c>
      <c r="B91" s="123" t="s">
        <v>217</v>
      </c>
      <c r="C91" s="17"/>
      <c r="D91" s="17"/>
      <c r="E91" s="634" t="e">
        <f t="shared" si="1"/>
        <v>#DIV/0!</v>
      </c>
    </row>
    <row r="92" spans="1:5" ht="25.5">
      <c r="A92" s="397" t="s">
        <v>218</v>
      </c>
      <c r="B92" s="123" t="s">
        <v>219</v>
      </c>
      <c r="C92" s="17"/>
      <c r="D92" s="17"/>
      <c r="E92" s="634" t="e">
        <f t="shared" si="1"/>
        <v>#DIV/0!</v>
      </c>
    </row>
    <row r="93" spans="1:5" ht="12.75" customHeight="1">
      <c r="A93" s="122" t="s">
        <v>220</v>
      </c>
      <c r="B93" s="123" t="s">
        <v>221</v>
      </c>
      <c r="C93" s="17"/>
      <c r="D93" s="17"/>
      <c r="E93" s="634" t="e">
        <f t="shared" si="1"/>
        <v>#DIV/0!</v>
      </c>
    </row>
    <row r="94" spans="1:5" ht="12.75" customHeight="1">
      <c r="A94" s="122" t="s">
        <v>222</v>
      </c>
      <c r="B94" s="123" t="s">
        <v>223</v>
      </c>
      <c r="C94" s="17"/>
      <c r="D94" s="17"/>
      <c r="E94" s="634" t="e">
        <f t="shared" si="1"/>
        <v>#DIV/0!</v>
      </c>
    </row>
    <row r="95" spans="1:5" ht="12.75" customHeight="1">
      <c r="A95" s="122" t="s">
        <v>224</v>
      </c>
      <c r="B95" s="123" t="s">
        <v>225</v>
      </c>
      <c r="C95" s="17"/>
      <c r="D95" s="17"/>
      <c r="E95" s="634" t="e">
        <f t="shared" si="1"/>
        <v>#DIV/0!</v>
      </c>
    </row>
    <row r="96" spans="1:5" ht="12.75" customHeight="1">
      <c r="A96" s="122" t="s">
        <v>226</v>
      </c>
      <c r="B96" s="123" t="s">
        <v>227</v>
      </c>
      <c r="C96" s="748">
        <v>62138</v>
      </c>
      <c r="D96" s="748">
        <v>62138</v>
      </c>
      <c r="E96" s="634">
        <f t="shared" si="1"/>
        <v>100</v>
      </c>
    </row>
    <row r="97" spans="1:5" ht="12.75" customHeight="1">
      <c r="A97" s="122" t="s">
        <v>228</v>
      </c>
      <c r="B97" s="123" t="s">
        <v>229</v>
      </c>
      <c r="C97" s="17"/>
      <c r="D97" s="17"/>
      <c r="E97" s="634" t="e">
        <f t="shared" si="1"/>
        <v>#DIV/0!</v>
      </c>
    </row>
    <row r="98" spans="1:5" ht="12.75" customHeight="1">
      <c r="A98" s="122" t="s">
        <v>230</v>
      </c>
      <c r="B98" s="123" t="s">
        <v>231</v>
      </c>
      <c r="C98" s="17"/>
      <c r="D98" s="17"/>
      <c r="E98" s="634" t="e">
        <f t="shared" si="1"/>
        <v>#DIV/0!</v>
      </c>
    </row>
    <row r="99" spans="1:5" ht="12.75" customHeight="1">
      <c r="A99" s="122" t="s">
        <v>232</v>
      </c>
      <c r="B99" s="123" t="s">
        <v>233</v>
      </c>
      <c r="C99" s="17"/>
      <c r="D99" s="17"/>
      <c r="E99" s="634" t="e">
        <f t="shared" si="1"/>
        <v>#DIV/0!</v>
      </c>
    </row>
    <row r="100" spans="1:5" ht="12.75" customHeight="1">
      <c r="A100" s="122" t="s">
        <v>234</v>
      </c>
      <c r="B100" s="123" t="s">
        <v>235</v>
      </c>
      <c r="C100" s="748">
        <v>32621</v>
      </c>
      <c r="D100" s="748">
        <v>32621</v>
      </c>
      <c r="E100" s="634">
        <f t="shared" si="1"/>
        <v>100</v>
      </c>
    </row>
    <row r="101" spans="1:5" ht="12.75" customHeight="1">
      <c r="A101" s="122" t="s">
        <v>236</v>
      </c>
      <c r="B101" s="123" t="s">
        <v>237</v>
      </c>
      <c r="C101" s="17"/>
      <c r="D101" s="17"/>
      <c r="E101" s="634" t="e">
        <f t="shared" si="1"/>
        <v>#DIV/0!</v>
      </c>
    </row>
    <row r="102" spans="1:5" ht="12.75" customHeight="1">
      <c r="A102" s="122" t="s">
        <v>238</v>
      </c>
      <c r="B102" s="123" t="s">
        <v>239</v>
      </c>
      <c r="C102" s="17"/>
      <c r="D102" s="17"/>
      <c r="E102" s="634" t="e">
        <f t="shared" si="1"/>
        <v>#DIV/0!</v>
      </c>
    </row>
    <row r="103" spans="1:5" ht="12.75" customHeight="1">
      <c r="A103" s="122" t="s">
        <v>240</v>
      </c>
      <c r="B103" s="123" t="s">
        <v>241</v>
      </c>
      <c r="C103" s="748">
        <v>16627</v>
      </c>
      <c r="D103" s="748">
        <v>16627</v>
      </c>
      <c r="E103" s="634">
        <f t="shared" si="1"/>
        <v>100</v>
      </c>
    </row>
    <row r="104" spans="1:5" ht="12.75" customHeight="1">
      <c r="A104" s="122" t="s">
        <v>242</v>
      </c>
      <c r="B104" s="123" t="s">
        <v>243</v>
      </c>
      <c r="C104" s="748">
        <v>21665</v>
      </c>
      <c r="D104" s="748">
        <v>21665</v>
      </c>
      <c r="E104" s="634">
        <f t="shared" si="1"/>
        <v>100</v>
      </c>
    </row>
    <row r="105" spans="1:5" ht="12.75" customHeight="1">
      <c r="A105" s="122" t="s">
        <v>244</v>
      </c>
      <c r="B105" s="123" t="s">
        <v>245</v>
      </c>
      <c r="C105" s="17"/>
      <c r="D105" s="17"/>
      <c r="E105" s="634" t="e">
        <f t="shared" si="1"/>
        <v>#DIV/0!</v>
      </c>
    </row>
    <row r="106" spans="1:5" ht="12.75" customHeight="1">
      <c r="A106" s="122" t="s">
        <v>246</v>
      </c>
      <c r="B106" s="123" t="s">
        <v>247</v>
      </c>
      <c r="C106" s="17"/>
      <c r="D106" s="17"/>
      <c r="E106" s="634" t="e">
        <f t="shared" si="1"/>
        <v>#DIV/0!</v>
      </c>
    </row>
    <row r="107" spans="1:5" ht="12.75" customHeight="1">
      <c r="A107" s="122" t="s">
        <v>248</v>
      </c>
      <c r="B107" s="123" t="s">
        <v>249</v>
      </c>
      <c r="C107" s="748">
        <v>55283</v>
      </c>
      <c r="D107" s="748">
        <v>55283</v>
      </c>
      <c r="E107" s="634">
        <f t="shared" si="1"/>
        <v>100</v>
      </c>
    </row>
    <row r="108" spans="1:5" ht="12.75" customHeight="1">
      <c r="A108" s="122" t="s">
        <v>250</v>
      </c>
      <c r="B108" s="123" t="s">
        <v>251</v>
      </c>
      <c r="C108" s="17"/>
      <c r="D108" s="17"/>
      <c r="E108" s="634" t="e">
        <f t="shared" si="1"/>
        <v>#DIV/0!</v>
      </c>
    </row>
    <row r="109" spans="1:5" ht="12.75" customHeight="1">
      <c r="A109" s="122" t="s">
        <v>252</v>
      </c>
      <c r="B109" s="123" t="s">
        <v>253</v>
      </c>
      <c r="C109" s="748">
        <v>64893</v>
      </c>
      <c r="D109" s="748">
        <v>64893</v>
      </c>
      <c r="E109" s="634">
        <f t="shared" si="1"/>
        <v>100</v>
      </c>
    </row>
    <row r="110" spans="1:5" ht="12.75" customHeight="1">
      <c r="A110" s="122" t="s">
        <v>254</v>
      </c>
      <c r="B110" s="123" t="s">
        <v>255</v>
      </c>
      <c r="C110" s="17"/>
      <c r="D110" s="17"/>
      <c r="E110" s="634" t="e">
        <f t="shared" si="1"/>
        <v>#DIV/0!</v>
      </c>
    </row>
    <row r="111" spans="1:5" ht="12.75" customHeight="1">
      <c r="A111" s="130"/>
      <c r="B111" s="62" t="s">
        <v>256</v>
      </c>
      <c r="C111" s="49">
        <f>SUM(C112:C117)</f>
        <v>0</v>
      </c>
      <c r="D111" s="49">
        <f>SUM(D112:D117)</f>
        <v>0</v>
      </c>
      <c r="E111" s="630" t="e">
        <f t="shared" si="1"/>
        <v>#DIV/0!</v>
      </c>
    </row>
    <row r="112" spans="1:5" ht="12.75" customHeight="1">
      <c r="A112" s="122" t="s">
        <v>257</v>
      </c>
      <c r="B112" s="123" t="s">
        <v>258</v>
      </c>
      <c r="C112" s="17"/>
      <c r="D112" s="17"/>
      <c r="E112" s="634" t="e">
        <f t="shared" si="1"/>
        <v>#DIV/0!</v>
      </c>
    </row>
    <row r="113" spans="1:5" ht="12.75" customHeight="1">
      <c r="A113" s="122" t="s">
        <v>259</v>
      </c>
      <c r="B113" s="123" t="s">
        <v>260</v>
      </c>
      <c r="C113" s="17"/>
      <c r="D113" s="17"/>
      <c r="E113" s="634" t="e">
        <f t="shared" si="1"/>
        <v>#DIV/0!</v>
      </c>
    </row>
    <row r="114" spans="1:5" ht="12.75" customHeight="1">
      <c r="A114" s="122" t="s">
        <v>261</v>
      </c>
      <c r="B114" s="123" t="s">
        <v>262</v>
      </c>
      <c r="C114" s="17"/>
      <c r="D114" s="17"/>
      <c r="E114" s="634" t="e">
        <f t="shared" si="1"/>
        <v>#DIV/0!</v>
      </c>
    </row>
    <row r="115" spans="1:5" ht="12.75" customHeight="1">
      <c r="A115" s="122" t="s">
        <v>263</v>
      </c>
      <c r="B115" s="123" t="s">
        <v>264</v>
      </c>
      <c r="C115" s="17"/>
      <c r="D115" s="17"/>
      <c r="E115" s="634" t="e">
        <f t="shared" si="1"/>
        <v>#DIV/0!</v>
      </c>
    </row>
    <row r="116" spans="1:5" ht="12.75" customHeight="1">
      <c r="A116" s="122" t="s">
        <v>265</v>
      </c>
      <c r="B116" s="123" t="s">
        <v>266</v>
      </c>
      <c r="C116" s="17"/>
      <c r="D116" s="17"/>
      <c r="E116" s="634" t="e">
        <f t="shared" si="1"/>
        <v>#DIV/0!</v>
      </c>
    </row>
    <row r="117" spans="1:5" ht="12.75" customHeight="1">
      <c r="A117" s="122" t="s">
        <v>267</v>
      </c>
      <c r="B117" s="123" t="s">
        <v>272</v>
      </c>
      <c r="C117" s="17"/>
      <c r="D117" s="17"/>
      <c r="E117" s="634" t="e">
        <f t="shared" si="1"/>
        <v>#DIV/0!</v>
      </c>
    </row>
    <row r="118" spans="1:5" ht="12.75" customHeight="1">
      <c r="A118" s="99"/>
      <c r="B118" s="62" t="s">
        <v>87</v>
      </c>
      <c r="C118" s="49">
        <f>SUM(C119:C135)</f>
        <v>142141</v>
      </c>
      <c r="D118" s="49">
        <f>SUM(D119:D135)</f>
        <v>142141</v>
      </c>
      <c r="E118" s="630">
        <f t="shared" si="1"/>
        <v>100</v>
      </c>
    </row>
    <row r="119" spans="1:5" ht="12.75" customHeight="1">
      <c r="A119" s="131" t="s">
        <v>53</v>
      </c>
      <c r="B119" s="132" t="s">
        <v>54</v>
      </c>
      <c r="C119" s="748">
        <v>159</v>
      </c>
      <c r="D119" s="748">
        <v>159</v>
      </c>
      <c r="E119" s="634">
        <f t="shared" si="1"/>
        <v>100</v>
      </c>
    </row>
    <row r="120" spans="1:5" ht="12.75" customHeight="1">
      <c r="A120" s="131" t="s">
        <v>55</v>
      </c>
      <c r="B120" s="132" t="s">
        <v>56</v>
      </c>
      <c r="C120" s="124"/>
      <c r="D120" s="124"/>
      <c r="E120" s="634" t="e">
        <f t="shared" si="1"/>
        <v>#DIV/0!</v>
      </c>
    </row>
    <row r="121" spans="1:5" ht="24.75" customHeight="1">
      <c r="A121" s="424" t="s">
        <v>57</v>
      </c>
      <c r="B121" s="132" t="s">
        <v>58</v>
      </c>
      <c r="C121" s="124"/>
      <c r="D121" s="124"/>
      <c r="E121" s="634" t="e">
        <f t="shared" si="1"/>
        <v>#DIV/0!</v>
      </c>
    </row>
    <row r="122" spans="1:5" ht="12.75" customHeight="1">
      <c r="A122" s="131" t="s">
        <v>59</v>
      </c>
      <c r="B122" s="132" t="s">
        <v>60</v>
      </c>
      <c r="C122" s="748">
        <v>70991</v>
      </c>
      <c r="D122" s="748">
        <v>70991</v>
      </c>
      <c r="E122" s="634">
        <f t="shared" si="1"/>
        <v>100</v>
      </c>
    </row>
    <row r="123" spans="1:5" ht="12.75" customHeight="1">
      <c r="A123" s="131" t="s">
        <v>61</v>
      </c>
      <c r="B123" s="132" t="s">
        <v>62</v>
      </c>
      <c r="C123" s="124"/>
      <c r="D123" s="124"/>
      <c r="E123" s="634" t="e">
        <f t="shared" si="1"/>
        <v>#DIV/0!</v>
      </c>
    </row>
    <row r="124" spans="1:5" ht="12.75" customHeight="1">
      <c r="A124" s="131" t="s">
        <v>63</v>
      </c>
      <c r="B124" s="132" t="s">
        <v>64</v>
      </c>
      <c r="C124" s="124"/>
      <c r="D124" s="124"/>
      <c r="E124" s="634" t="e">
        <f t="shared" si="1"/>
        <v>#DIV/0!</v>
      </c>
    </row>
    <row r="125" spans="1:5" ht="12.75" customHeight="1">
      <c r="A125" s="131" t="s">
        <v>65</v>
      </c>
      <c r="B125" s="132" t="s">
        <v>66</v>
      </c>
      <c r="C125" s="124"/>
      <c r="D125" s="124"/>
      <c r="E125" s="634" t="e">
        <f t="shared" si="1"/>
        <v>#DIV/0!</v>
      </c>
    </row>
    <row r="126" spans="1:5" ht="12.75" customHeight="1">
      <c r="A126" s="131" t="s">
        <v>67</v>
      </c>
      <c r="B126" s="132" t="s">
        <v>68</v>
      </c>
      <c r="C126" s="124"/>
      <c r="D126" s="124"/>
      <c r="E126" s="634" t="e">
        <f t="shared" si="1"/>
        <v>#DIV/0!</v>
      </c>
    </row>
    <row r="127" spans="1:5" ht="12.75" customHeight="1">
      <c r="A127" s="131" t="s">
        <v>69</v>
      </c>
      <c r="B127" s="132" t="s">
        <v>70</v>
      </c>
      <c r="C127" s="124"/>
      <c r="D127" s="124"/>
      <c r="E127" s="634" t="e">
        <f t="shared" si="1"/>
        <v>#DIV/0!</v>
      </c>
    </row>
    <row r="128" spans="1:5" ht="12.75" customHeight="1">
      <c r="A128" s="131" t="s">
        <v>71</v>
      </c>
      <c r="B128" s="132" t="s">
        <v>72</v>
      </c>
      <c r="C128" s="124"/>
      <c r="D128" s="124"/>
      <c r="E128" s="634" t="e">
        <f t="shared" si="1"/>
        <v>#DIV/0!</v>
      </c>
    </row>
    <row r="129" spans="1:5" ht="12.75" customHeight="1">
      <c r="A129" s="131" t="s">
        <v>73</v>
      </c>
      <c r="B129" s="132" t="s">
        <v>74</v>
      </c>
      <c r="C129" s="124"/>
      <c r="D129" s="124"/>
      <c r="E129" s="634" t="e">
        <f t="shared" si="1"/>
        <v>#DIV/0!</v>
      </c>
    </row>
    <row r="130" spans="1:5" ht="12.75" customHeight="1">
      <c r="A130" s="131" t="s">
        <v>75</v>
      </c>
      <c r="B130" s="132" t="s">
        <v>76</v>
      </c>
      <c r="C130" s="124"/>
      <c r="D130" s="124"/>
      <c r="E130" s="634" t="e">
        <f t="shared" si="1"/>
        <v>#DIV/0!</v>
      </c>
    </row>
    <row r="131" spans="1:5" ht="12.75" customHeight="1">
      <c r="A131" s="131" t="s">
        <v>77</v>
      </c>
      <c r="B131" s="132" t="s">
        <v>78</v>
      </c>
      <c r="C131" s="124"/>
      <c r="D131" s="124"/>
      <c r="E131" s="634" t="e">
        <f t="shared" si="1"/>
        <v>#DIV/0!</v>
      </c>
    </row>
    <row r="132" spans="1:5" ht="12.75" customHeight="1">
      <c r="A132" s="131" t="s">
        <v>79</v>
      </c>
      <c r="B132" s="132" t="s">
        <v>80</v>
      </c>
      <c r="C132" s="124"/>
      <c r="D132" s="124"/>
      <c r="E132" s="634" t="e">
        <f t="shared" si="1"/>
        <v>#DIV/0!</v>
      </c>
    </row>
    <row r="133" spans="1:5" ht="12.75" customHeight="1">
      <c r="A133" s="131" t="s">
        <v>81</v>
      </c>
      <c r="B133" s="132" t="s">
        <v>82</v>
      </c>
      <c r="C133" s="748">
        <v>70991</v>
      </c>
      <c r="D133" s="748">
        <v>70991</v>
      </c>
      <c r="E133" s="634">
        <f aca="true" t="shared" si="2" ref="E133:E151">D133/C133*100</f>
        <v>100</v>
      </c>
    </row>
    <row r="134" spans="1:5" ht="12.75" customHeight="1">
      <c r="A134" s="131" t="s">
        <v>83</v>
      </c>
      <c r="B134" s="132" t="s">
        <v>84</v>
      </c>
      <c r="C134" s="124"/>
      <c r="D134" s="124"/>
      <c r="E134" s="634" t="e">
        <f t="shared" si="2"/>
        <v>#DIV/0!</v>
      </c>
    </row>
    <row r="135" spans="1:5" ht="12.75" customHeight="1">
      <c r="A135" s="131" t="s">
        <v>85</v>
      </c>
      <c r="B135" s="132" t="s">
        <v>86</v>
      </c>
      <c r="C135" s="124"/>
      <c r="D135" s="124"/>
      <c r="E135" s="634" t="e">
        <f t="shared" si="2"/>
        <v>#DIV/0!</v>
      </c>
    </row>
    <row r="136" spans="1:5" ht="12.75" customHeight="1">
      <c r="A136" s="99"/>
      <c r="B136" s="62" t="s">
        <v>42</v>
      </c>
      <c r="C136" s="49">
        <f>SUM(C137:C142)</f>
        <v>2282</v>
      </c>
      <c r="D136" s="49">
        <f>SUM(D137:D142)</f>
        <v>1800</v>
      </c>
      <c r="E136" s="630">
        <f t="shared" si="2"/>
        <v>78.87817703768624</v>
      </c>
    </row>
    <row r="137" spans="1:5" ht="12.75" customHeight="1">
      <c r="A137" s="122" t="s">
        <v>43</v>
      </c>
      <c r="B137" s="123" t="s">
        <v>44</v>
      </c>
      <c r="C137" s="124">
        <v>2282</v>
      </c>
      <c r="D137" s="124">
        <v>1800</v>
      </c>
      <c r="E137" s="634">
        <f t="shared" si="2"/>
        <v>78.87817703768624</v>
      </c>
    </row>
    <row r="138" spans="1:5" ht="12.75" customHeight="1">
      <c r="A138" s="122" t="s">
        <v>319</v>
      </c>
      <c r="B138" s="123" t="s">
        <v>342</v>
      </c>
      <c r="C138" s="124"/>
      <c r="D138" s="124"/>
      <c r="E138" s="634" t="e">
        <f t="shared" si="2"/>
        <v>#DIV/0!</v>
      </c>
    </row>
    <row r="139" spans="1:5" ht="12.75" customHeight="1">
      <c r="A139" s="122" t="s">
        <v>45</v>
      </c>
      <c r="B139" s="123" t="s">
        <v>46</v>
      </c>
      <c r="C139" s="124"/>
      <c r="D139" s="124"/>
      <c r="E139" s="634" t="e">
        <f t="shared" si="2"/>
        <v>#DIV/0!</v>
      </c>
    </row>
    <row r="140" spans="1:5" ht="12.75" customHeight="1">
      <c r="A140" s="122" t="s">
        <v>47</v>
      </c>
      <c r="B140" s="123" t="s">
        <v>48</v>
      </c>
      <c r="C140" s="124"/>
      <c r="D140" s="124"/>
      <c r="E140" s="634" t="e">
        <f t="shared" si="2"/>
        <v>#DIV/0!</v>
      </c>
    </row>
    <row r="141" spans="1:5" ht="12.75" customHeight="1">
      <c r="A141" s="122" t="s">
        <v>49</v>
      </c>
      <c r="B141" s="123" t="s">
        <v>50</v>
      </c>
      <c r="C141" s="124"/>
      <c r="D141" s="124"/>
      <c r="E141" s="634" t="e">
        <f t="shared" si="2"/>
        <v>#DIV/0!</v>
      </c>
    </row>
    <row r="142" spans="1:5" ht="12.75" customHeight="1">
      <c r="A142" s="122" t="s">
        <v>51</v>
      </c>
      <c r="B142" s="123" t="s">
        <v>52</v>
      </c>
      <c r="C142" s="124"/>
      <c r="D142" s="124"/>
      <c r="E142" s="634" t="e">
        <f t="shared" si="2"/>
        <v>#DIV/0!</v>
      </c>
    </row>
    <row r="143" spans="1:5" ht="21" customHeight="1">
      <c r="A143" s="276"/>
      <c r="B143" s="277" t="s">
        <v>999</v>
      </c>
      <c r="C143" s="278">
        <f>C8+C19+C26+C54+C111+C118+C136</f>
        <v>1117776</v>
      </c>
      <c r="D143" s="278">
        <f>D8+D19+D26+D54+D111+D118+D136</f>
        <v>1117294</v>
      </c>
      <c r="E143" s="654">
        <f t="shared" si="2"/>
        <v>99.95687865905154</v>
      </c>
    </row>
    <row r="144" spans="1:5" ht="15" customHeight="1">
      <c r="A144" s="125"/>
      <c r="B144" s="126" t="s">
        <v>273</v>
      </c>
      <c r="C144" s="49"/>
      <c r="D144" s="49"/>
      <c r="E144" s="630"/>
    </row>
    <row r="145" spans="1:5" ht="12.75" customHeight="1">
      <c r="A145" s="122" t="s">
        <v>274</v>
      </c>
      <c r="B145" s="123" t="s">
        <v>275</v>
      </c>
      <c r="C145" s="124"/>
      <c r="D145" s="124"/>
      <c r="E145" s="634" t="e">
        <f t="shared" si="2"/>
        <v>#DIV/0!</v>
      </c>
    </row>
    <row r="146" spans="1:5" ht="12.75" customHeight="1">
      <c r="A146" s="122" t="s">
        <v>276</v>
      </c>
      <c r="B146" s="123" t="s">
        <v>277</v>
      </c>
      <c r="C146" s="124"/>
      <c r="D146" s="124"/>
      <c r="E146" s="634" t="e">
        <f t="shared" si="2"/>
        <v>#DIV/0!</v>
      </c>
    </row>
    <row r="147" spans="1:5" ht="12.75" customHeight="1">
      <c r="A147" s="722"/>
      <c r="B147" s="723" t="s">
        <v>1028</v>
      </c>
      <c r="C147" s="724"/>
      <c r="D147" s="724"/>
      <c r="E147" s="725"/>
    </row>
    <row r="148" spans="1:5" ht="35.25" customHeight="1">
      <c r="A148" s="726" t="s">
        <v>1029</v>
      </c>
      <c r="B148" s="727" t="s">
        <v>1030</v>
      </c>
      <c r="C148" s="140"/>
      <c r="D148" s="302">
        <v>2400</v>
      </c>
      <c r="E148" s="634" t="e">
        <f>D148/C148*100</f>
        <v>#DIV/0!</v>
      </c>
    </row>
    <row r="149" spans="1:5" ht="20.25" customHeight="1">
      <c r="A149" s="279"/>
      <c r="B149" s="277" t="s">
        <v>1000</v>
      </c>
      <c r="C149" s="282">
        <f>C145+C146</f>
        <v>0</v>
      </c>
      <c r="D149" s="282">
        <f>D145+D146</f>
        <v>0</v>
      </c>
      <c r="E149" s="654" t="e">
        <f t="shared" si="2"/>
        <v>#DIV/0!</v>
      </c>
    </row>
    <row r="150" spans="1:5" ht="19.5" customHeight="1">
      <c r="A150" s="279"/>
      <c r="B150" s="277" t="s">
        <v>1001</v>
      </c>
      <c r="C150" s="282">
        <f>C143+C149+C148</f>
        <v>1117776</v>
      </c>
      <c r="D150" s="282">
        <f>D143+D149+D148</f>
        <v>1119694</v>
      </c>
      <c r="E150" s="654">
        <f t="shared" si="2"/>
        <v>100.17159073016417</v>
      </c>
    </row>
    <row r="151" spans="1:5" ht="20.25" customHeight="1" thickBot="1">
      <c r="A151" s="133"/>
      <c r="B151" s="95" t="s">
        <v>641</v>
      </c>
      <c r="C151" s="325">
        <v>70815</v>
      </c>
      <c r="D151" s="325">
        <v>70815</v>
      </c>
      <c r="E151" s="641">
        <f t="shared" si="2"/>
        <v>100</v>
      </c>
    </row>
    <row r="153" spans="1:4" ht="23.25" customHeight="1">
      <c r="A153" s="977" t="s">
        <v>974</v>
      </c>
      <c r="B153" s="977"/>
      <c r="C153" s="977"/>
      <c r="D153" s="977"/>
    </row>
  </sheetData>
  <sheetProtection/>
  <mergeCells count="2">
    <mergeCell ref="A153:D153"/>
    <mergeCell ref="A2:B2"/>
  </mergeCells>
  <printOptions/>
  <pageMargins left="0.7" right="0.7" top="0.75" bottom="0.75" header="0.3" footer="0.3"/>
  <pageSetup horizontalDpi="600" verticalDpi="600" orientation="portrait" paperSize="9" scale="92" r:id="rId1"/>
  <headerFooter>
    <oddFooter>&amp;R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9">
      <selection activeCell="C15" sqref="C15:D15"/>
    </sheetView>
  </sheetViews>
  <sheetFormatPr defaultColWidth="9.140625" defaultRowHeight="12.75"/>
  <cols>
    <col min="1" max="2" width="9.140625" style="12" customWidth="1"/>
    <col min="3" max="3" width="49.28125" style="12" customWidth="1"/>
    <col min="4" max="4" width="11.57421875" style="12" customWidth="1"/>
    <col min="5" max="6" width="10.28125" style="12" customWidth="1"/>
    <col min="7" max="16384" width="9.140625" style="12" customWidth="1"/>
  </cols>
  <sheetData>
    <row r="1" spans="1:2" ht="12.75">
      <c r="A1" s="101" t="s">
        <v>712</v>
      </c>
      <c r="B1" s="101"/>
    </row>
    <row r="2" spans="1:6" ht="13.5" thickBot="1">
      <c r="A2" s="101" t="s">
        <v>1016</v>
      </c>
      <c r="F2" s="38" t="s">
        <v>393</v>
      </c>
    </row>
    <row r="3" spans="1:6" ht="50.25" customHeight="1">
      <c r="A3" s="57" t="s">
        <v>833</v>
      </c>
      <c r="B3" s="58" t="s">
        <v>834</v>
      </c>
      <c r="C3" s="102" t="s">
        <v>470</v>
      </c>
      <c r="D3" s="45" t="s">
        <v>1020</v>
      </c>
      <c r="E3" s="46" t="s">
        <v>1018</v>
      </c>
      <c r="F3" s="30" t="s">
        <v>987</v>
      </c>
    </row>
    <row r="4" spans="1:6" ht="19.5" customHeight="1">
      <c r="A4" s="103"/>
      <c r="B4" s="104"/>
      <c r="C4" s="429" t="s">
        <v>584</v>
      </c>
      <c r="D4" s="430">
        <f>D5+D6+D7+D8+D11+D12+D13+D14</f>
        <v>14588</v>
      </c>
      <c r="E4" s="430">
        <f>E5+E6+E7+E8+E11+E12+E13+E14</f>
        <v>22655</v>
      </c>
      <c r="F4" s="630">
        <f>E4/D4*100</f>
        <v>155.29887578831915</v>
      </c>
    </row>
    <row r="5" spans="1:6" ht="19.5" customHeight="1">
      <c r="A5" s="286" t="s">
        <v>498</v>
      </c>
      <c r="B5" s="287"/>
      <c r="C5" s="283" t="s">
        <v>642</v>
      </c>
      <c r="D5" s="284">
        <v>217</v>
      </c>
      <c r="E5" s="288">
        <v>220</v>
      </c>
      <c r="F5" s="634">
        <f aca="true" t="shared" si="0" ref="F5:F34">E5/D5*100</f>
        <v>101.38248847926268</v>
      </c>
    </row>
    <row r="6" spans="1:6" ht="19.5" customHeight="1">
      <c r="A6" s="286" t="s">
        <v>499</v>
      </c>
      <c r="B6" s="287"/>
      <c r="C6" s="283" t="s">
        <v>643</v>
      </c>
      <c r="D6" s="284">
        <v>208</v>
      </c>
      <c r="E6" s="288">
        <v>210</v>
      </c>
      <c r="F6" s="634">
        <f t="shared" si="0"/>
        <v>100.96153846153845</v>
      </c>
    </row>
    <row r="7" spans="1:6" ht="19.5" customHeight="1">
      <c r="A7" s="286" t="s">
        <v>500</v>
      </c>
      <c r="B7" s="287"/>
      <c r="C7" s="283" t="s">
        <v>644</v>
      </c>
      <c r="D7" s="284">
        <v>6564</v>
      </c>
      <c r="E7" s="288">
        <v>6565</v>
      </c>
      <c r="F7" s="634">
        <f t="shared" si="0"/>
        <v>100.01523461304083</v>
      </c>
    </row>
    <row r="8" spans="1:6" ht="19.5" customHeight="1">
      <c r="A8" s="290" t="s">
        <v>501</v>
      </c>
      <c r="B8" s="291"/>
      <c r="C8" s="285" t="s">
        <v>645</v>
      </c>
      <c r="D8" s="292">
        <f>D9+D10</f>
        <v>5549</v>
      </c>
      <c r="E8" s="292">
        <f>E9+E10</f>
        <v>5550</v>
      </c>
      <c r="F8" s="632">
        <f t="shared" si="0"/>
        <v>100.0180212650928</v>
      </c>
    </row>
    <row r="9" spans="1:9" ht="19.5" customHeight="1">
      <c r="A9" s="286">
        <v>2200046</v>
      </c>
      <c r="B9" s="287">
        <v>12</v>
      </c>
      <c r="C9" s="283" t="s">
        <v>421</v>
      </c>
      <c r="D9" s="284"/>
      <c r="E9" s="288"/>
      <c r="F9" s="634" t="e">
        <f t="shared" si="0"/>
        <v>#DIV/0!</v>
      </c>
      <c r="G9" s="13"/>
      <c r="H9" s="13"/>
      <c r="I9" s="13"/>
    </row>
    <row r="10" spans="1:9" ht="25.5" customHeight="1">
      <c r="A10" s="286">
        <v>2200046</v>
      </c>
      <c r="B10" s="289" t="s">
        <v>759</v>
      </c>
      <c r="C10" s="283" t="s">
        <v>646</v>
      </c>
      <c r="D10" s="750">
        <v>5549</v>
      </c>
      <c r="E10" s="288">
        <v>5550</v>
      </c>
      <c r="F10" s="634">
        <f t="shared" si="0"/>
        <v>100.0180212650928</v>
      </c>
      <c r="G10" s="106"/>
      <c r="H10" s="107"/>
      <c r="I10" s="108"/>
    </row>
    <row r="11" spans="1:9" ht="28.5" customHeight="1">
      <c r="A11" s="286" t="s">
        <v>502</v>
      </c>
      <c r="B11" s="287"/>
      <c r="C11" s="283" t="s">
        <v>647</v>
      </c>
      <c r="D11" s="284">
        <v>123</v>
      </c>
      <c r="E11" s="288">
        <v>120</v>
      </c>
      <c r="F11" s="634">
        <f t="shared" si="0"/>
        <v>97.5609756097561</v>
      </c>
      <c r="G11" s="106"/>
      <c r="H11" s="107"/>
      <c r="I11" s="13"/>
    </row>
    <row r="12" spans="1:8" ht="19.5" customHeight="1">
      <c r="A12" s="286" t="s">
        <v>504</v>
      </c>
      <c r="B12" s="287"/>
      <c r="C12" s="283" t="s">
        <v>503</v>
      </c>
      <c r="D12" s="284">
        <v>172</v>
      </c>
      <c r="E12" s="288">
        <v>170</v>
      </c>
      <c r="F12" s="634">
        <f t="shared" si="0"/>
        <v>98.83720930232558</v>
      </c>
      <c r="G12" s="12">
        <f>D4-D13-D14</f>
        <v>12833</v>
      </c>
      <c r="H12" s="12">
        <f>E4-E13-E14</f>
        <v>12835</v>
      </c>
    </row>
    <row r="13" spans="1:8" ht="24.75" customHeight="1">
      <c r="A13" s="290">
        <v>2200129</v>
      </c>
      <c r="B13" s="291"/>
      <c r="C13" s="285" t="s">
        <v>339</v>
      </c>
      <c r="D13" s="292">
        <v>7</v>
      </c>
      <c r="E13" s="293">
        <v>5</v>
      </c>
      <c r="F13" s="632">
        <f t="shared" si="0"/>
        <v>71.42857142857143</v>
      </c>
      <c r="G13" s="12">
        <f>D13+D14</f>
        <v>1755</v>
      </c>
      <c r="H13" s="12">
        <f>E13+E14</f>
        <v>9820</v>
      </c>
    </row>
    <row r="14" spans="1:6" ht="27.75" customHeight="1">
      <c r="A14" s="290">
        <v>2200129</v>
      </c>
      <c r="B14" s="291">
        <v>33</v>
      </c>
      <c r="C14" s="285" t="s">
        <v>339</v>
      </c>
      <c r="D14" s="292">
        <v>1748</v>
      </c>
      <c r="E14" s="293">
        <v>9815</v>
      </c>
      <c r="F14" s="632">
        <f t="shared" si="0"/>
        <v>561.4988558352403</v>
      </c>
    </row>
    <row r="15" spans="1:6" ht="19.5" customHeight="1">
      <c r="A15" s="286"/>
      <c r="B15" s="287"/>
      <c r="C15" s="285" t="s">
        <v>795</v>
      </c>
      <c r="D15" s="292">
        <v>12028</v>
      </c>
      <c r="E15" s="293">
        <v>20000</v>
      </c>
      <c r="F15" s="632">
        <f t="shared" si="0"/>
        <v>166.27868307283006</v>
      </c>
    </row>
    <row r="16" spans="1:6" ht="19.5" customHeight="1">
      <c r="A16" s="431"/>
      <c r="B16" s="432"/>
      <c r="C16" s="429" t="s">
        <v>602</v>
      </c>
      <c r="D16" s="430">
        <f>D17+D18+D19</f>
        <v>2225</v>
      </c>
      <c r="E16" s="430">
        <f>E17+E18+E19</f>
        <v>2225</v>
      </c>
      <c r="F16" s="630">
        <f t="shared" si="0"/>
        <v>100</v>
      </c>
    </row>
    <row r="17" spans="1:6" ht="19.5" customHeight="1">
      <c r="A17" s="286">
        <v>2400810</v>
      </c>
      <c r="B17" s="287"/>
      <c r="C17" s="283" t="s">
        <v>570</v>
      </c>
      <c r="D17" s="284">
        <v>2225</v>
      </c>
      <c r="E17" s="284">
        <v>2225</v>
      </c>
      <c r="F17" s="634">
        <f t="shared" si="0"/>
        <v>100</v>
      </c>
    </row>
    <row r="18" spans="1:6" ht="19.5" customHeight="1">
      <c r="A18" s="286">
        <v>2400828</v>
      </c>
      <c r="B18" s="287"/>
      <c r="C18" s="283" t="s">
        <v>571</v>
      </c>
      <c r="D18" s="284">
        <v>0</v>
      </c>
      <c r="E18" s="288"/>
      <c r="F18" s="634" t="e">
        <f t="shared" si="0"/>
        <v>#DIV/0!</v>
      </c>
    </row>
    <row r="19" spans="1:6" ht="19.5" customHeight="1">
      <c r="A19" s="286">
        <v>2400836</v>
      </c>
      <c r="B19" s="287"/>
      <c r="C19" s="283" t="s">
        <v>572</v>
      </c>
      <c r="D19" s="284">
        <v>0</v>
      </c>
      <c r="E19" s="288"/>
      <c r="F19" s="634" t="e">
        <f t="shared" si="0"/>
        <v>#DIV/0!</v>
      </c>
    </row>
    <row r="20" spans="1:6" ht="19.5" customHeight="1" thickBot="1">
      <c r="A20" s="294"/>
      <c r="B20" s="295"/>
      <c r="C20" s="296" t="s">
        <v>796</v>
      </c>
      <c r="D20" s="297">
        <v>1560</v>
      </c>
      <c r="E20" s="298">
        <v>1560</v>
      </c>
      <c r="F20" s="641">
        <f t="shared" si="0"/>
        <v>100</v>
      </c>
    </row>
    <row r="21" spans="1:6" ht="15.75" customHeight="1">
      <c r="A21" s="979" t="s">
        <v>866</v>
      </c>
      <c r="B21" s="979"/>
      <c r="C21" s="979"/>
      <c r="D21" s="979"/>
      <c r="E21" s="979"/>
      <c r="F21" s="36"/>
    </row>
    <row r="22" spans="1:6" ht="15.75" customHeight="1">
      <c r="A22" s="107"/>
      <c r="B22" s="107"/>
      <c r="C22" s="107"/>
      <c r="F22" s="36"/>
    </row>
    <row r="23" spans="1:6" ht="15.75" customHeight="1">
      <c r="A23" s="109" t="s">
        <v>713</v>
      </c>
      <c r="B23" s="109"/>
      <c r="C23" s="107"/>
      <c r="F23" s="36"/>
    </row>
    <row r="24" spans="1:6" ht="15.75" customHeight="1" thickBot="1">
      <c r="A24" s="110"/>
      <c r="B24" s="110"/>
      <c r="C24" s="107"/>
      <c r="F24" s="38" t="s">
        <v>828</v>
      </c>
    </row>
    <row r="25" spans="1:6" ht="38.25" customHeight="1">
      <c r="A25" s="57" t="s">
        <v>833</v>
      </c>
      <c r="B25" s="58" t="s">
        <v>834</v>
      </c>
      <c r="C25" s="102" t="s">
        <v>470</v>
      </c>
      <c r="D25" s="45" t="s">
        <v>1019</v>
      </c>
      <c r="E25" s="46" t="s">
        <v>1018</v>
      </c>
      <c r="F25" s="37" t="s">
        <v>987</v>
      </c>
    </row>
    <row r="26" spans="1:6" ht="19.5" customHeight="1">
      <c r="A26" s="508"/>
      <c r="B26" s="509"/>
      <c r="C26" s="105" t="s">
        <v>505</v>
      </c>
      <c r="D26" s="430">
        <f>D27+D28+D29+D30+D31+D32+D33</f>
        <v>9521</v>
      </c>
      <c r="E26" s="430">
        <f>E27+E28+E29+E30+E31+E32+E33</f>
        <v>9520</v>
      </c>
      <c r="F26" s="630">
        <f t="shared" si="0"/>
        <v>99.98949690158597</v>
      </c>
    </row>
    <row r="27" spans="1:6" ht="19.5" customHeight="1">
      <c r="A27" s="510" t="s">
        <v>507</v>
      </c>
      <c r="B27" s="89"/>
      <c r="C27" s="511" t="s">
        <v>506</v>
      </c>
      <c r="D27" s="284"/>
      <c r="E27" s="288"/>
      <c r="F27" s="634" t="e">
        <f t="shared" si="0"/>
        <v>#DIV/0!</v>
      </c>
    </row>
    <row r="28" spans="1:6" ht="19.5" customHeight="1">
      <c r="A28" s="510" t="s">
        <v>511</v>
      </c>
      <c r="B28" s="89"/>
      <c r="C28" s="511" t="s">
        <v>510</v>
      </c>
      <c r="D28" s="284"/>
      <c r="E28" s="288"/>
      <c r="F28" s="634" t="e">
        <f t="shared" si="0"/>
        <v>#DIV/0!</v>
      </c>
    </row>
    <row r="29" spans="1:6" ht="19.5" customHeight="1">
      <c r="A29" s="510" t="s">
        <v>509</v>
      </c>
      <c r="B29" s="89"/>
      <c r="C29" s="511" t="s">
        <v>508</v>
      </c>
      <c r="D29" s="284"/>
      <c r="E29" s="288"/>
      <c r="F29" s="634" t="e">
        <f t="shared" si="0"/>
        <v>#DIV/0!</v>
      </c>
    </row>
    <row r="30" spans="1:6" ht="19.5" customHeight="1">
      <c r="A30" s="510" t="s">
        <v>453</v>
      </c>
      <c r="B30" s="89"/>
      <c r="C30" s="511" t="s">
        <v>493</v>
      </c>
      <c r="D30" s="284">
        <v>8585</v>
      </c>
      <c r="E30" s="288">
        <v>8585</v>
      </c>
      <c r="F30" s="634">
        <f t="shared" si="0"/>
        <v>100</v>
      </c>
    </row>
    <row r="31" spans="1:6" ht="19.5" customHeight="1">
      <c r="A31" s="510">
        <v>2200103</v>
      </c>
      <c r="B31" s="89" t="s">
        <v>759</v>
      </c>
      <c r="C31" s="511" t="s">
        <v>560</v>
      </c>
      <c r="D31" s="284">
        <v>936</v>
      </c>
      <c r="E31" s="288">
        <v>935</v>
      </c>
      <c r="F31" s="634">
        <f t="shared" si="0"/>
        <v>99.8931623931624</v>
      </c>
    </row>
    <row r="32" spans="1:6" ht="19.5" customHeight="1">
      <c r="A32" s="510">
        <v>2200103</v>
      </c>
      <c r="B32" s="89">
        <v>17</v>
      </c>
      <c r="C32" s="511" t="s">
        <v>559</v>
      </c>
      <c r="D32" s="284"/>
      <c r="E32" s="288"/>
      <c r="F32" s="634" t="e">
        <f t="shared" si="0"/>
        <v>#DIV/0!</v>
      </c>
    </row>
    <row r="33" spans="1:6" ht="19.5" customHeight="1">
      <c r="A33" s="510">
        <v>2200103</v>
      </c>
      <c r="B33" s="89" t="s">
        <v>753</v>
      </c>
      <c r="C33" s="511" t="s">
        <v>365</v>
      </c>
      <c r="D33" s="284"/>
      <c r="E33" s="288"/>
      <c r="F33" s="634" t="e">
        <f t="shared" si="0"/>
        <v>#DIV/0!</v>
      </c>
    </row>
    <row r="34" spans="1:6" ht="19.5" customHeight="1" thickBot="1">
      <c r="A34" s="512"/>
      <c r="B34" s="513"/>
      <c r="C34" s="514" t="s">
        <v>797</v>
      </c>
      <c r="D34" s="297">
        <v>12028</v>
      </c>
      <c r="E34" s="298">
        <v>12028</v>
      </c>
      <c r="F34" s="641">
        <f t="shared" si="0"/>
        <v>100</v>
      </c>
    </row>
    <row r="35" spans="1:6" ht="15">
      <c r="A35" s="111"/>
      <c r="B35" s="111"/>
      <c r="F35" s="36"/>
    </row>
    <row r="36" spans="2:6" ht="12.75">
      <c r="B36" s="12" t="s">
        <v>336</v>
      </c>
      <c r="F36" s="36"/>
    </row>
    <row r="37" ht="12.75">
      <c r="F37" s="36"/>
    </row>
    <row r="38" ht="12.75">
      <c r="F38" s="36"/>
    </row>
    <row r="39" ht="12.75">
      <c r="F39" s="36"/>
    </row>
    <row r="40" ht="12.75">
      <c r="F40" s="36"/>
    </row>
    <row r="41" ht="12.75">
      <c r="F41" s="36"/>
    </row>
    <row r="42" ht="12.75">
      <c r="F42" s="36"/>
    </row>
    <row r="43" ht="12.75">
      <c r="F43" s="36"/>
    </row>
    <row r="44" ht="12.75">
      <c r="F44" s="36"/>
    </row>
    <row r="45" ht="12.75">
      <c r="F45" s="36"/>
    </row>
    <row r="46" ht="12.75">
      <c r="F46" s="36"/>
    </row>
    <row r="49" ht="12.75">
      <c r="D49" s="38"/>
    </row>
  </sheetData>
  <sheetProtection/>
  <mergeCells count="1">
    <mergeCell ref="A21:E21"/>
  </mergeCells>
  <printOptions/>
  <pageMargins left="0" right="0" top="0" bottom="0" header="0.5" footer="0.5"/>
  <pageSetup horizontalDpi="1200" verticalDpi="1200" orientation="portrait" paperSize="9" scale="90" r:id="rId3"/>
  <ignoredErrors>
    <ignoredError sqref="A5:A12 B10 A29 A32 A27" numberStoredAsText="1"/>
  </ignoredError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3">
      <selection activeCell="G26" sqref="G26"/>
    </sheetView>
  </sheetViews>
  <sheetFormatPr defaultColWidth="9.140625" defaultRowHeight="12.75"/>
  <cols>
    <col min="1" max="1" width="8.00390625" style="6" customWidth="1"/>
    <col min="2" max="2" width="9.421875" style="14" customWidth="1"/>
    <col min="3" max="3" width="44.57421875" style="6" customWidth="1"/>
    <col min="4" max="4" width="11.421875" style="6" customWidth="1"/>
    <col min="5" max="5" width="10.421875" style="6" customWidth="1"/>
    <col min="6" max="16384" width="9.140625" style="6" customWidth="1"/>
  </cols>
  <sheetData>
    <row r="1" spans="1:2" ht="15.75" customHeight="1">
      <c r="A1" s="16" t="s">
        <v>714</v>
      </c>
      <c r="B1" s="86"/>
    </row>
    <row r="2" spans="1:6" ht="15.75" customHeight="1" thickBot="1">
      <c r="A2" s="16" t="s">
        <v>1016</v>
      </c>
      <c r="F2" s="39" t="s">
        <v>394</v>
      </c>
    </row>
    <row r="3" spans="1:6" ht="48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25" t="s">
        <v>987</v>
      </c>
    </row>
    <row r="4" spans="1:6" ht="19.5" customHeight="1">
      <c r="A4" s="60"/>
      <c r="B4" s="61"/>
      <c r="C4" s="304" t="s">
        <v>512</v>
      </c>
      <c r="D4" s="515">
        <f>SUM(D5:D10)</f>
        <v>27599</v>
      </c>
      <c r="E4" s="515">
        <f>SUM(E5:E10)</f>
        <v>23200</v>
      </c>
      <c r="F4" s="630">
        <f>E4/D4*100</f>
        <v>84.06101670350375</v>
      </c>
    </row>
    <row r="5" spans="1:6" ht="19.5" customHeight="1">
      <c r="A5" s="299" t="s">
        <v>514</v>
      </c>
      <c r="B5" s="289"/>
      <c r="C5" s="300" t="s">
        <v>513</v>
      </c>
      <c r="D5" s="21">
        <v>18625</v>
      </c>
      <c r="E5" s="24">
        <v>16500</v>
      </c>
      <c r="F5" s="634">
        <f aca="true" t="shared" si="0" ref="F5:F27">E5/D5*100</f>
        <v>88.59060402684564</v>
      </c>
    </row>
    <row r="6" spans="1:6" ht="19.5" customHeight="1">
      <c r="A6" s="299">
        <v>1400019</v>
      </c>
      <c r="B6" s="289" t="s">
        <v>749</v>
      </c>
      <c r="C6" s="300" t="s">
        <v>561</v>
      </c>
      <c r="D6" s="21">
        <v>6768</v>
      </c>
      <c r="E6" s="24">
        <v>4500</v>
      </c>
      <c r="F6" s="634">
        <f t="shared" si="0"/>
        <v>66.48936170212765</v>
      </c>
    </row>
    <row r="7" spans="1:6" ht="19.5" customHeight="1">
      <c r="A7" s="286" t="s">
        <v>453</v>
      </c>
      <c r="B7" s="289"/>
      <c r="C7" s="283" t="s">
        <v>493</v>
      </c>
      <c r="D7" s="21"/>
      <c r="E7" s="24"/>
      <c r="F7" s="634" t="e">
        <f t="shared" si="0"/>
        <v>#DIV/0!</v>
      </c>
    </row>
    <row r="8" spans="1:6" ht="19.5" customHeight="1">
      <c r="A8" s="286" t="s">
        <v>454</v>
      </c>
      <c r="B8" s="289"/>
      <c r="C8" s="283" t="s">
        <v>558</v>
      </c>
      <c r="D8" s="21"/>
      <c r="E8" s="24"/>
      <c r="F8" s="634" t="e">
        <f t="shared" si="0"/>
        <v>#DIV/0!</v>
      </c>
    </row>
    <row r="9" spans="1:6" ht="19.5" customHeight="1">
      <c r="A9" s="299" t="s">
        <v>507</v>
      </c>
      <c r="B9" s="289"/>
      <c r="C9" s="300" t="s">
        <v>562</v>
      </c>
      <c r="D9" s="21"/>
      <c r="E9" s="24"/>
      <c r="F9" s="634" t="e">
        <f t="shared" si="0"/>
        <v>#DIV/0!</v>
      </c>
    </row>
    <row r="10" spans="1:6" ht="19.5" customHeight="1">
      <c r="A10" s="299" t="s">
        <v>511</v>
      </c>
      <c r="B10" s="289"/>
      <c r="C10" s="300" t="s">
        <v>563</v>
      </c>
      <c r="D10" s="21">
        <v>2206</v>
      </c>
      <c r="E10" s="24">
        <v>2200</v>
      </c>
      <c r="F10" s="634">
        <f t="shared" si="0"/>
        <v>99.72801450589301</v>
      </c>
    </row>
    <row r="11" spans="1:6" ht="19.5" customHeight="1">
      <c r="A11" s="60"/>
      <c r="B11" s="61"/>
      <c r="C11" s="304" t="s">
        <v>569</v>
      </c>
      <c r="D11" s="305">
        <f>SUM(D12:D18)</f>
        <v>20341</v>
      </c>
      <c r="E11" s="305">
        <f>SUM(E12:E18)</f>
        <v>20090</v>
      </c>
      <c r="F11" s="630">
        <f t="shared" si="0"/>
        <v>98.76603903446241</v>
      </c>
    </row>
    <row r="12" spans="1:6" ht="24.75" customHeight="1">
      <c r="A12" s="299">
        <v>1000165</v>
      </c>
      <c r="B12" s="289"/>
      <c r="C12" s="300" t="s">
        <v>613</v>
      </c>
      <c r="D12" s="302">
        <v>107</v>
      </c>
      <c r="E12" s="301">
        <v>90</v>
      </c>
      <c r="F12" s="634">
        <f t="shared" si="0"/>
        <v>84.11214953271028</v>
      </c>
    </row>
    <row r="13" spans="1:6" ht="24.75" customHeight="1">
      <c r="A13" s="299" t="s">
        <v>516</v>
      </c>
      <c r="B13" s="289"/>
      <c r="C13" s="300" t="s">
        <v>515</v>
      </c>
      <c r="D13" s="302"/>
      <c r="E13" s="301"/>
      <c r="F13" s="634" t="e">
        <f t="shared" si="0"/>
        <v>#DIV/0!</v>
      </c>
    </row>
    <row r="14" spans="1:6" ht="24.75" customHeight="1">
      <c r="A14" s="299" t="s">
        <v>518</v>
      </c>
      <c r="B14" s="289"/>
      <c r="C14" s="300" t="s">
        <v>517</v>
      </c>
      <c r="D14" s="302"/>
      <c r="E14" s="301"/>
      <c r="F14" s="634" t="e">
        <f t="shared" si="0"/>
        <v>#DIV/0!</v>
      </c>
    </row>
    <row r="15" spans="1:6" ht="24.75" customHeight="1">
      <c r="A15" s="299">
        <v>1000116</v>
      </c>
      <c r="B15" s="289" t="s">
        <v>403</v>
      </c>
      <c r="C15" s="300" t="s">
        <v>648</v>
      </c>
      <c r="D15" s="302">
        <v>20234</v>
      </c>
      <c r="E15" s="301">
        <v>20000</v>
      </c>
      <c r="F15" s="634">
        <f t="shared" si="0"/>
        <v>98.84353069091628</v>
      </c>
    </row>
    <row r="16" spans="1:6" ht="24.75" customHeight="1">
      <c r="A16" s="299">
        <v>1000116</v>
      </c>
      <c r="B16" s="289" t="s">
        <v>402</v>
      </c>
      <c r="C16" s="300" t="s">
        <v>649</v>
      </c>
      <c r="D16" s="302"/>
      <c r="E16" s="301"/>
      <c r="F16" s="634" t="e">
        <f t="shared" si="0"/>
        <v>#DIV/0!</v>
      </c>
    </row>
    <row r="17" spans="1:6" ht="24.75" customHeight="1">
      <c r="A17" s="299" t="s">
        <v>467</v>
      </c>
      <c r="B17" s="289"/>
      <c r="C17" s="300" t="s">
        <v>630</v>
      </c>
      <c r="D17" s="302"/>
      <c r="E17" s="301"/>
      <c r="F17" s="634" t="e">
        <f t="shared" si="0"/>
        <v>#DIV/0!</v>
      </c>
    </row>
    <row r="18" spans="1:6" ht="24.75" customHeight="1">
      <c r="A18" s="299">
        <v>1000272</v>
      </c>
      <c r="B18" s="289"/>
      <c r="C18" s="300" t="s">
        <v>626</v>
      </c>
      <c r="D18" s="302"/>
      <c r="E18" s="301"/>
      <c r="F18" s="634" t="e">
        <f t="shared" si="0"/>
        <v>#DIV/0!</v>
      </c>
    </row>
    <row r="19" spans="1:6" ht="19.5" customHeight="1">
      <c r="A19" s="121"/>
      <c r="B19" s="303"/>
      <c r="C19" s="304" t="s">
        <v>496</v>
      </c>
      <c r="D19" s="305">
        <f>D20+D21</f>
        <v>0</v>
      </c>
      <c r="E19" s="305">
        <f>E20+E21</f>
        <v>0</v>
      </c>
      <c r="F19" s="630" t="e">
        <f t="shared" si="0"/>
        <v>#DIV/0!</v>
      </c>
    </row>
    <row r="20" spans="1:6" ht="19.5" customHeight="1">
      <c r="A20" s="169">
        <v>1000215</v>
      </c>
      <c r="B20" s="306"/>
      <c r="C20" s="302" t="s">
        <v>480</v>
      </c>
      <c r="D20" s="302"/>
      <c r="E20" s="301"/>
      <c r="F20" s="634" t="e">
        <f t="shared" si="0"/>
        <v>#DIV/0!</v>
      </c>
    </row>
    <row r="21" spans="1:6" ht="19.5" customHeight="1">
      <c r="A21" s="307">
        <v>1000207</v>
      </c>
      <c r="B21" s="308"/>
      <c r="C21" s="309" t="s">
        <v>485</v>
      </c>
      <c r="D21" s="309">
        <f>D22+D23+D24+D25+D26+D27</f>
        <v>0</v>
      </c>
      <c r="E21" s="309">
        <f>E22+E23+E24+E25+E26+E27</f>
        <v>0</v>
      </c>
      <c r="F21" s="632" t="e">
        <f t="shared" si="0"/>
        <v>#DIV/0!</v>
      </c>
    </row>
    <row r="22" spans="1:6" ht="19.5" customHeight="1">
      <c r="A22" s="361">
        <v>1000207</v>
      </c>
      <c r="B22" s="362" t="s">
        <v>942</v>
      </c>
      <c r="C22" s="363" t="s">
        <v>938</v>
      </c>
      <c r="D22" s="364">
        <v>0</v>
      </c>
      <c r="E22" s="366">
        <v>0</v>
      </c>
      <c r="F22" s="635" t="e">
        <f t="shared" si="0"/>
        <v>#DIV/0!</v>
      </c>
    </row>
    <row r="23" spans="1:6" ht="19.5" customHeight="1">
      <c r="A23" s="361">
        <v>1000207</v>
      </c>
      <c r="B23" s="362" t="s">
        <v>942</v>
      </c>
      <c r="C23" s="363" t="s">
        <v>939</v>
      </c>
      <c r="D23" s="364">
        <v>0</v>
      </c>
      <c r="E23" s="366">
        <v>0</v>
      </c>
      <c r="F23" s="635" t="e">
        <f t="shared" si="0"/>
        <v>#DIV/0!</v>
      </c>
    </row>
    <row r="24" spans="1:6" ht="19.5" customHeight="1">
      <c r="A24" s="361">
        <v>1000207</v>
      </c>
      <c r="B24" s="362" t="s">
        <v>942</v>
      </c>
      <c r="C24" s="363" t="s">
        <v>940</v>
      </c>
      <c r="D24" s="364">
        <v>0</v>
      </c>
      <c r="E24" s="366">
        <v>0</v>
      </c>
      <c r="F24" s="635" t="e">
        <f t="shared" si="0"/>
        <v>#DIV/0!</v>
      </c>
    </row>
    <row r="25" spans="1:6" ht="19.5" customHeight="1">
      <c r="A25" s="361">
        <v>1000207</v>
      </c>
      <c r="B25" s="362" t="s">
        <v>942</v>
      </c>
      <c r="C25" s="363" t="s">
        <v>941</v>
      </c>
      <c r="D25" s="364">
        <v>0</v>
      </c>
      <c r="E25" s="366">
        <v>0</v>
      </c>
      <c r="F25" s="635" t="e">
        <f t="shared" si="0"/>
        <v>#DIV/0!</v>
      </c>
    </row>
    <row r="26" spans="1:6" ht="19.5" customHeight="1">
      <c r="A26" s="169">
        <v>1000207</v>
      </c>
      <c r="B26" s="306" t="s">
        <v>759</v>
      </c>
      <c r="C26" s="302" t="s">
        <v>494</v>
      </c>
      <c r="D26" s="302"/>
      <c r="E26" s="301"/>
      <c r="F26" s="634" t="e">
        <f t="shared" si="0"/>
        <v>#DIV/0!</v>
      </c>
    </row>
    <row r="27" spans="1:6" ht="19.5" customHeight="1" thickBot="1">
      <c r="A27" s="180">
        <v>1000207</v>
      </c>
      <c r="B27" s="312" t="s">
        <v>751</v>
      </c>
      <c r="C27" s="313" t="s">
        <v>495</v>
      </c>
      <c r="D27" s="313"/>
      <c r="E27" s="314"/>
      <c r="F27" s="640" t="e">
        <f t="shared" si="0"/>
        <v>#DIV/0!</v>
      </c>
    </row>
    <row r="28" spans="6:7" ht="19.5" customHeight="1">
      <c r="F28" s="42"/>
      <c r="G28" s="7"/>
    </row>
    <row r="29" spans="6:7" ht="12.75">
      <c r="F29" s="42"/>
      <c r="G29" s="7"/>
    </row>
    <row r="30" spans="6:7" ht="12.75">
      <c r="F30" s="42"/>
      <c r="G30" s="7"/>
    </row>
    <row r="31" spans="6:7" ht="12.75">
      <c r="F31" s="42"/>
      <c r="G31" s="7"/>
    </row>
    <row r="32" spans="6:7" ht="12.75">
      <c r="F32" s="42"/>
      <c r="G32" s="7"/>
    </row>
    <row r="33" spans="6:7" ht="12.75">
      <c r="F33" s="42"/>
      <c r="G33" s="7"/>
    </row>
    <row r="34" spans="6:7" ht="12.75">
      <c r="F34" s="42"/>
      <c r="G34" s="7"/>
    </row>
    <row r="35" spans="6:7" ht="12.75">
      <c r="F35" s="42"/>
      <c r="G35" s="7"/>
    </row>
    <row r="36" spans="6:7" ht="12.75">
      <c r="F36" s="42"/>
      <c r="G36" s="7"/>
    </row>
    <row r="37" spans="6:7" ht="12.75">
      <c r="F37" s="42"/>
      <c r="G37" s="7"/>
    </row>
    <row r="38" spans="6:7" ht="12.75">
      <c r="F38" s="42"/>
      <c r="G38" s="7"/>
    </row>
    <row r="39" spans="6:7" ht="12.75">
      <c r="F39" s="42"/>
      <c r="G39" s="7"/>
    </row>
    <row r="40" spans="6:7" ht="12.75">
      <c r="F40" s="42"/>
      <c r="G40" s="7"/>
    </row>
    <row r="41" spans="6:7" ht="12.75">
      <c r="F41" s="42"/>
      <c r="G41" s="7"/>
    </row>
    <row r="42" spans="6:7" ht="12.75">
      <c r="F42" s="42"/>
      <c r="G42" s="7"/>
    </row>
    <row r="43" spans="6:7" ht="12.75">
      <c r="F43" s="42"/>
      <c r="G43" s="7"/>
    </row>
    <row r="44" spans="6:7" ht="12.75">
      <c r="F44" s="42"/>
      <c r="G44" s="7"/>
    </row>
    <row r="45" spans="6:7" ht="12.75">
      <c r="F45" s="42"/>
      <c r="G45" s="7"/>
    </row>
    <row r="46" spans="6:7" ht="12.75">
      <c r="F46" s="42"/>
      <c r="G46" s="7"/>
    </row>
    <row r="47" spans="6:7" ht="12.75">
      <c r="F47" s="7"/>
      <c r="G47" s="7"/>
    </row>
    <row r="49" ht="12.75">
      <c r="D49" s="39"/>
    </row>
  </sheetData>
  <sheetProtection/>
  <printOptions/>
  <pageMargins left="0.75" right="0.75" top="0.61" bottom="0.55" header="0.5" footer="0.5"/>
  <pageSetup horizontalDpi="1200" verticalDpi="1200" orientation="portrait" paperSize="9" scale="92" r:id="rId1"/>
  <ignoredErrors>
    <ignoredError sqref="A17:B18 A11:B11 A15 A13:B13 A5:B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140625" style="6" customWidth="1"/>
    <col min="2" max="2" width="9.140625" style="14" customWidth="1"/>
    <col min="3" max="3" width="49.140625" style="6" customWidth="1"/>
    <col min="4" max="4" width="11.28125" style="6" customWidth="1"/>
    <col min="5" max="5" width="10.00390625" style="6" customWidth="1"/>
    <col min="6" max="16384" width="9.140625" style="6" customWidth="1"/>
  </cols>
  <sheetData>
    <row r="1" spans="1:2" ht="12.75">
      <c r="A1" s="16" t="s">
        <v>715</v>
      </c>
      <c r="B1" s="86"/>
    </row>
    <row r="2" ht="13.5" thickBot="1">
      <c r="F2" s="39" t="s">
        <v>603</v>
      </c>
    </row>
    <row r="3" spans="1:6" ht="41.25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25" t="s">
        <v>987</v>
      </c>
    </row>
    <row r="4" spans="1:6" ht="19.5" customHeight="1">
      <c r="A4" s="60"/>
      <c r="B4" s="61"/>
      <c r="C4" s="304" t="s">
        <v>512</v>
      </c>
      <c r="D4" s="305">
        <f>D5+D6</f>
        <v>0</v>
      </c>
      <c r="E4" s="305">
        <f>E5+E6</f>
        <v>0</v>
      </c>
      <c r="F4" s="35" t="e">
        <f>E4/D4*100</f>
        <v>#DIV/0!</v>
      </c>
    </row>
    <row r="5" spans="1:6" ht="19.5" customHeight="1">
      <c r="A5" s="299">
        <v>1500016</v>
      </c>
      <c r="B5" s="289"/>
      <c r="C5" s="300" t="s">
        <v>564</v>
      </c>
      <c r="D5" s="302"/>
      <c r="E5" s="301"/>
      <c r="F5" s="40" t="e">
        <f aca="true" t="shared" si="0" ref="F5:F12">E5/D5*100</f>
        <v>#DIV/0!</v>
      </c>
    </row>
    <row r="6" spans="1:6" ht="19.5" customHeight="1">
      <c r="A6" s="299">
        <v>1500016</v>
      </c>
      <c r="B6" s="289" t="s">
        <v>749</v>
      </c>
      <c r="C6" s="300" t="s">
        <v>561</v>
      </c>
      <c r="D6" s="302"/>
      <c r="E6" s="301"/>
      <c r="F6" s="40" t="e">
        <f t="shared" si="0"/>
        <v>#DIV/0!</v>
      </c>
    </row>
    <row r="7" spans="1:6" ht="19.5" customHeight="1">
      <c r="A7" s="121"/>
      <c r="B7" s="303"/>
      <c r="C7" s="304" t="s">
        <v>569</v>
      </c>
      <c r="D7" s="305">
        <f>D8+D9+D10+D11+D12</f>
        <v>0</v>
      </c>
      <c r="E7" s="305">
        <f>E8+E9+E10+E11+E12</f>
        <v>0</v>
      </c>
      <c r="F7" s="35" t="e">
        <f t="shared" si="0"/>
        <v>#DIV/0!</v>
      </c>
    </row>
    <row r="8" spans="1:6" ht="19.5" customHeight="1">
      <c r="A8" s="299" t="s">
        <v>435</v>
      </c>
      <c r="B8" s="289"/>
      <c r="C8" s="300" t="s">
        <v>650</v>
      </c>
      <c r="D8" s="302"/>
      <c r="E8" s="301"/>
      <c r="F8" s="40" t="e">
        <f t="shared" si="0"/>
        <v>#DIV/0!</v>
      </c>
    </row>
    <row r="9" spans="1:6" ht="19.5" customHeight="1">
      <c r="A9" s="299" t="s">
        <v>518</v>
      </c>
      <c r="B9" s="289"/>
      <c r="C9" s="300" t="s">
        <v>517</v>
      </c>
      <c r="D9" s="302"/>
      <c r="E9" s="301"/>
      <c r="F9" s="40" t="e">
        <f t="shared" si="0"/>
        <v>#DIV/0!</v>
      </c>
    </row>
    <row r="10" spans="1:6" ht="26.25" customHeight="1">
      <c r="A10" s="299" t="s">
        <v>438</v>
      </c>
      <c r="B10" s="289"/>
      <c r="C10" s="300" t="s">
        <v>651</v>
      </c>
      <c r="D10" s="302"/>
      <c r="E10" s="301"/>
      <c r="F10" s="40" t="e">
        <f t="shared" si="0"/>
        <v>#DIV/0!</v>
      </c>
    </row>
    <row r="11" spans="1:6" ht="30.75" customHeight="1">
      <c r="A11" s="299" t="s">
        <v>521</v>
      </c>
      <c r="B11" s="289"/>
      <c r="C11" s="300" t="s">
        <v>652</v>
      </c>
      <c r="D11" s="302"/>
      <c r="E11" s="301"/>
      <c r="F11" s="40" t="e">
        <f t="shared" si="0"/>
        <v>#DIV/0!</v>
      </c>
    </row>
    <row r="12" spans="1:6" ht="19.5" customHeight="1" thickBot="1">
      <c r="A12" s="315" t="s">
        <v>520</v>
      </c>
      <c r="B12" s="316"/>
      <c r="C12" s="317" t="s">
        <v>519</v>
      </c>
      <c r="D12" s="313"/>
      <c r="E12" s="314"/>
      <c r="F12" s="41" t="e">
        <f t="shared" si="0"/>
        <v>#DIV/0!</v>
      </c>
    </row>
    <row r="13" spans="5:7" ht="12.75">
      <c r="E13" s="7"/>
      <c r="F13" s="42"/>
      <c r="G13" s="7"/>
    </row>
    <row r="14" spans="5:7" ht="12.75">
      <c r="E14" s="7"/>
      <c r="F14" s="42"/>
      <c r="G14" s="7"/>
    </row>
    <row r="15" spans="5:7" ht="12.75">
      <c r="E15" s="7"/>
      <c r="F15" s="42"/>
      <c r="G15" s="7"/>
    </row>
    <row r="16" spans="5:7" ht="12.75">
      <c r="E16" s="7"/>
      <c r="F16" s="42"/>
      <c r="G16" s="7"/>
    </row>
    <row r="17" spans="5:7" ht="12.75">
      <c r="E17" s="7"/>
      <c r="F17" s="42"/>
      <c r="G17" s="7"/>
    </row>
    <row r="18" spans="5:7" ht="12.75">
      <c r="E18" s="7"/>
      <c r="F18" s="42"/>
      <c r="G18" s="7"/>
    </row>
    <row r="19" spans="5:7" ht="12.75">
      <c r="E19" s="7"/>
      <c r="F19" s="42"/>
      <c r="G19" s="7"/>
    </row>
    <row r="20" spans="5:7" ht="12.75">
      <c r="E20" s="7"/>
      <c r="F20" s="42"/>
      <c r="G20" s="7"/>
    </row>
    <row r="21" spans="5:7" ht="12.75">
      <c r="E21" s="7"/>
      <c r="F21" s="42"/>
      <c r="G21" s="7"/>
    </row>
    <row r="22" spans="5:7" ht="12.75">
      <c r="E22" s="7"/>
      <c r="F22" s="42"/>
      <c r="G22" s="7"/>
    </row>
    <row r="23" spans="5:7" ht="12.75">
      <c r="E23" s="7"/>
      <c r="F23" s="42"/>
      <c r="G23" s="7"/>
    </row>
    <row r="24" spans="5:7" ht="12.75">
      <c r="E24" s="7"/>
      <c r="F24" s="42"/>
      <c r="G24" s="7"/>
    </row>
    <row r="25" spans="5:7" ht="12.75">
      <c r="E25" s="7"/>
      <c r="F25" s="42"/>
      <c r="G25" s="7"/>
    </row>
    <row r="26" spans="5:7" ht="12.75">
      <c r="E26" s="7"/>
      <c r="F26" s="42"/>
      <c r="G26" s="7"/>
    </row>
    <row r="27" spans="5:7" ht="12.75">
      <c r="E27" s="7"/>
      <c r="F27" s="42"/>
      <c r="G27" s="7"/>
    </row>
    <row r="28" spans="5:7" ht="12.75">
      <c r="E28" s="7"/>
      <c r="F28" s="42"/>
      <c r="G28" s="7"/>
    </row>
    <row r="29" spans="5:7" ht="12.75">
      <c r="E29" s="7"/>
      <c r="F29" s="42"/>
      <c r="G29" s="7"/>
    </row>
    <row r="30" spans="5:7" ht="12.75">
      <c r="E30" s="7"/>
      <c r="F30" s="42"/>
      <c r="G30" s="7"/>
    </row>
    <row r="31" spans="5:7" ht="12.75">
      <c r="E31" s="7"/>
      <c r="F31" s="42"/>
      <c r="G31" s="7"/>
    </row>
    <row r="32" spans="5:7" ht="12.75">
      <c r="E32" s="7"/>
      <c r="F32" s="42"/>
      <c r="G32" s="7"/>
    </row>
    <row r="33" spans="5:7" ht="12.75">
      <c r="E33" s="7"/>
      <c r="F33" s="42"/>
      <c r="G33" s="7"/>
    </row>
    <row r="34" spans="5:7" ht="12.75">
      <c r="E34" s="7"/>
      <c r="F34" s="42"/>
      <c r="G34" s="7"/>
    </row>
    <row r="35" spans="5:7" ht="12.75">
      <c r="E35" s="7"/>
      <c r="F35" s="42"/>
      <c r="G35" s="7"/>
    </row>
    <row r="36" spans="5:7" ht="12.75">
      <c r="E36" s="7"/>
      <c r="F36" s="42"/>
      <c r="G36" s="7"/>
    </row>
    <row r="37" spans="5:7" ht="12.75">
      <c r="E37" s="7"/>
      <c r="F37" s="42"/>
      <c r="G37" s="7"/>
    </row>
    <row r="38" spans="5:7" ht="12.75">
      <c r="E38" s="7"/>
      <c r="F38" s="42"/>
      <c r="G38" s="7"/>
    </row>
    <row r="39" spans="5:7" ht="12.75">
      <c r="E39" s="7"/>
      <c r="F39" s="42"/>
      <c r="G39" s="7"/>
    </row>
    <row r="40" spans="5:7" ht="12.75">
      <c r="E40" s="7"/>
      <c r="F40" s="42"/>
      <c r="G40" s="7"/>
    </row>
    <row r="41" spans="5:7" ht="12.75">
      <c r="E41" s="7"/>
      <c r="F41" s="42"/>
      <c r="G41" s="7"/>
    </row>
    <row r="42" spans="5:7" ht="12.75">
      <c r="E42" s="7"/>
      <c r="F42" s="42"/>
      <c r="G42" s="7"/>
    </row>
    <row r="43" spans="5:7" ht="12.75">
      <c r="E43" s="7"/>
      <c r="F43" s="42"/>
      <c r="G43" s="7"/>
    </row>
    <row r="44" spans="5:7" ht="12.75">
      <c r="E44" s="7"/>
      <c r="F44" s="42"/>
      <c r="G44" s="7"/>
    </row>
    <row r="45" spans="5:7" ht="12.75">
      <c r="E45" s="7"/>
      <c r="F45" s="42"/>
      <c r="G45" s="7"/>
    </row>
    <row r="46" spans="5:7" ht="12.75">
      <c r="E46" s="7"/>
      <c r="F46" s="42"/>
      <c r="G46" s="7"/>
    </row>
    <row r="47" spans="5:7" ht="12.75">
      <c r="E47" s="7"/>
      <c r="F47" s="7"/>
      <c r="G47" s="7"/>
    </row>
    <row r="49" ht="12.75">
      <c r="D49" s="39"/>
    </row>
  </sheetData>
  <sheetProtection/>
  <printOptions/>
  <pageMargins left="0.75" right="0.75" top="1" bottom="1" header="0.5" footer="0.5"/>
  <pageSetup horizontalDpi="600" verticalDpi="600" orientation="portrait" scale="95" r:id="rId1"/>
  <ignoredErrors>
    <ignoredError sqref="A6:B12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C16">
      <selection activeCell="G1" sqref="G1:K16384"/>
    </sheetView>
  </sheetViews>
  <sheetFormatPr defaultColWidth="9.140625" defaultRowHeight="12.75"/>
  <cols>
    <col min="1" max="1" width="9.140625" style="18" customWidth="1"/>
    <col min="2" max="2" width="9.140625" style="98" customWidth="1"/>
    <col min="3" max="3" width="51.7109375" style="6" customWidth="1"/>
    <col min="4" max="4" width="11.7109375" style="6" customWidth="1"/>
    <col min="5" max="5" width="10.57421875" style="6" customWidth="1"/>
    <col min="6" max="16384" width="9.140625" style="6" customWidth="1"/>
  </cols>
  <sheetData>
    <row r="1" spans="1:2" ht="15.75" customHeight="1">
      <c r="A1" s="96" t="s">
        <v>716</v>
      </c>
      <c r="B1" s="97"/>
    </row>
    <row r="2" spans="1:6" ht="15.75" customHeight="1" thickBot="1">
      <c r="A2" s="981" t="s">
        <v>1016</v>
      </c>
      <c r="B2" s="981"/>
      <c r="C2" s="981"/>
      <c r="F2" s="39" t="s">
        <v>604</v>
      </c>
    </row>
    <row r="3" spans="1:6" ht="48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25" t="s">
        <v>987</v>
      </c>
    </row>
    <row r="4" spans="1:6" ht="27" customHeight="1">
      <c r="A4" s="87"/>
      <c r="B4" s="88"/>
      <c r="C4" s="304" t="s">
        <v>512</v>
      </c>
      <c r="D4" s="320">
        <f>SUM(D5:D11)</f>
        <v>21163</v>
      </c>
      <c r="E4" s="320">
        <f>SUM(E5:E11)</f>
        <v>22007</v>
      </c>
      <c r="F4" s="630">
        <f>E4/D4*100</f>
        <v>103.98809242545953</v>
      </c>
    </row>
    <row r="5" spans="1:10" ht="30" customHeight="1">
      <c r="A5" s="299">
        <v>1600014</v>
      </c>
      <c r="B5" s="289" t="s">
        <v>750</v>
      </c>
      <c r="C5" s="300" t="s">
        <v>413</v>
      </c>
      <c r="D5" s="318">
        <v>4</v>
      </c>
      <c r="E5" s="319">
        <v>5</v>
      </c>
      <c r="F5" s="634">
        <f aca="true" t="shared" si="0" ref="F5:F21">E5/D5*100</f>
        <v>125</v>
      </c>
      <c r="G5" s="6">
        <f>D5+D6+D7+D8+D9</f>
        <v>2513</v>
      </c>
      <c r="H5" s="6">
        <f>E5+E6+E7+E8+E9</f>
        <v>3357</v>
      </c>
      <c r="I5" s="719">
        <f>H5/G5*100</f>
        <v>133.58535614803026</v>
      </c>
      <c r="J5" s="6" t="s">
        <v>1006</v>
      </c>
    </row>
    <row r="6" spans="1:10" ht="24.75" customHeight="1">
      <c r="A6" s="299">
        <v>1600014</v>
      </c>
      <c r="B6" s="289" t="s">
        <v>750</v>
      </c>
      <c r="C6" s="300" t="s">
        <v>414</v>
      </c>
      <c r="D6" s="318">
        <v>180</v>
      </c>
      <c r="E6" s="751">
        <v>180</v>
      </c>
      <c r="F6" s="634">
        <f t="shared" si="0"/>
        <v>100</v>
      </c>
      <c r="G6" s="6">
        <f>D10+D11</f>
        <v>18650</v>
      </c>
      <c r="H6" s="6">
        <f>E10+E11</f>
        <v>18650</v>
      </c>
      <c r="I6" s="719">
        <f>H6/G6*100</f>
        <v>100</v>
      </c>
      <c r="J6" s="6" t="s">
        <v>1007</v>
      </c>
    </row>
    <row r="7" spans="1:6" ht="24.75" customHeight="1">
      <c r="A7" s="299">
        <v>1600014</v>
      </c>
      <c r="B7" s="289" t="s">
        <v>750</v>
      </c>
      <c r="C7" s="300" t="s">
        <v>415</v>
      </c>
      <c r="D7" s="318">
        <v>1980</v>
      </c>
      <c r="E7" s="751">
        <v>1690</v>
      </c>
      <c r="F7" s="634">
        <f t="shared" si="0"/>
        <v>85.35353535353535</v>
      </c>
    </row>
    <row r="8" spans="1:6" ht="24.75" customHeight="1">
      <c r="A8" s="299">
        <v>1600014</v>
      </c>
      <c r="B8" s="289" t="s">
        <v>750</v>
      </c>
      <c r="C8" s="300" t="s">
        <v>890</v>
      </c>
      <c r="D8" s="318">
        <v>349</v>
      </c>
      <c r="E8" s="751">
        <v>1482</v>
      </c>
      <c r="F8" s="634">
        <f t="shared" si="0"/>
        <v>424.6418338108883</v>
      </c>
    </row>
    <row r="9" spans="1:6" ht="24.75" customHeight="1">
      <c r="A9" s="361">
        <v>1600014</v>
      </c>
      <c r="B9" s="362" t="s">
        <v>942</v>
      </c>
      <c r="C9" s="363" t="s">
        <v>975</v>
      </c>
      <c r="D9" s="425">
        <v>0</v>
      </c>
      <c r="E9" s="426">
        <v>0</v>
      </c>
      <c r="F9" s="635" t="e">
        <f t="shared" si="0"/>
        <v>#DIV/0!</v>
      </c>
    </row>
    <row r="10" spans="1:6" ht="19.5" customHeight="1">
      <c r="A10" s="299">
        <v>1600014</v>
      </c>
      <c r="B10" s="289" t="s">
        <v>759</v>
      </c>
      <c r="C10" s="300" t="s">
        <v>522</v>
      </c>
      <c r="D10" s="318">
        <v>12543</v>
      </c>
      <c r="E10" s="319">
        <v>12540</v>
      </c>
      <c r="F10" s="634">
        <f t="shared" si="0"/>
        <v>99.97608227696723</v>
      </c>
    </row>
    <row r="11" spans="1:6" ht="19.5" customHeight="1">
      <c r="A11" s="299">
        <v>1600014</v>
      </c>
      <c r="B11" s="289" t="s">
        <v>749</v>
      </c>
      <c r="C11" s="300" t="s">
        <v>561</v>
      </c>
      <c r="D11" s="318">
        <v>6107</v>
      </c>
      <c r="E11" s="319">
        <v>6110</v>
      </c>
      <c r="F11" s="634">
        <f t="shared" si="0"/>
        <v>100.04912395611593</v>
      </c>
    </row>
    <row r="12" spans="1:6" ht="29.25" customHeight="1">
      <c r="A12" s="60"/>
      <c r="B12" s="61"/>
      <c r="C12" s="304" t="s">
        <v>569</v>
      </c>
      <c r="D12" s="320">
        <f>SUM(D13:D21)</f>
        <v>21842</v>
      </c>
      <c r="E12" s="320">
        <f>SUM(E13:E21)</f>
        <v>21830</v>
      </c>
      <c r="F12" s="630">
        <f t="shared" si="0"/>
        <v>99.94505997619265</v>
      </c>
    </row>
    <row r="13" spans="1:6" ht="19.5" customHeight="1">
      <c r="A13" s="299" t="s">
        <v>523</v>
      </c>
      <c r="B13" s="289"/>
      <c r="C13" s="300" t="s">
        <v>653</v>
      </c>
      <c r="D13" s="318">
        <v>3192</v>
      </c>
      <c r="E13" s="319">
        <v>3190</v>
      </c>
      <c r="F13" s="634">
        <f t="shared" si="0"/>
        <v>99.93734335839599</v>
      </c>
    </row>
    <row r="14" spans="1:6" ht="19.5" customHeight="1">
      <c r="A14" s="299" t="s">
        <v>524</v>
      </c>
      <c r="B14" s="289"/>
      <c r="C14" s="300" t="s">
        <v>654</v>
      </c>
      <c r="D14" s="318">
        <v>1463</v>
      </c>
      <c r="E14" s="319">
        <v>1460</v>
      </c>
      <c r="F14" s="634">
        <f t="shared" si="0"/>
        <v>99.79494190020506</v>
      </c>
    </row>
    <row r="15" spans="1:6" ht="19.5" customHeight="1">
      <c r="A15" s="299" t="s">
        <v>525</v>
      </c>
      <c r="B15" s="289"/>
      <c r="C15" s="300" t="s">
        <v>655</v>
      </c>
      <c r="D15" s="318"/>
      <c r="E15" s="319"/>
      <c r="F15" s="634" t="e">
        <f t="shared" si="0"/>
        <v>#DIV/0!</v>
      </c>
    </row>
    <row r="16" spans="1:6" ht="29.25" customHeight="1">
      <c r="A16" s="299" t="s">
        <v>526</v>
      </c>
      <c r="B16" s="289"/>
      <c r="C16" s="300" t="s">
        <v>656</v>
      </c>
      <c r="D16" s="318">
        <v>323</v>
      </c>
      <c r="E16" s="319">
        <v>320</v>
      </c>
      <c r="F16" s="634">
        <f t="shared" si="0"/>
        <v>99.07120743034056</v>
      </c>
    </row>
    <row r="17" spans="1:6" ht="27" customHeight="1">
      <c r="A17" s="299" t="s">
        <v>527</v>
      </c>
      <c r="B17" s="289"/>
      <c r="C17" s="300" t="s">
        <v>657</v>
      </c>
      <c r="D17" s="318">
        <v>1603</v>
      </c>
      <c r="E17" s="319">
        <v>1600</v>
      </c>
      <c r="F17" s="634">
        <f t="shared" si="0"/>
        <v>99.81285090455397</v>
      </c>
    </row>
    <row r="18" spans="1:6" ht="27" customHeight="1">
      <c r="A18" s="299" t="s">
        <v>528</v>
      </c>
      <c r="B18" s="289"/>
      <c r="C18" s="300" t="s">
        <v>639</v>
      </c>
      <c r="D18" s="318">
        <v>430</v>
      </c>
      <c r="E18" s="319">
        <v>430</v>
      </c>
      <c r="F18" s="634">
        <f t="shared" si="0"/>
        <v>100</v>
      </c>
    </row>
    <row r="19" spans="1:6" ht="27.75" customHeight="1">
      <c r="A19" s="299" t="s">
        <v>529</v>
      </c>
      <c r="B19" s="289"/>
      <c r="C19" s="300" t="s">
        <v>640</v>
      </c>
      <c r="D19" s="318">
        <v>14303</v>
      </c>
      <c r="E19" s="319">
        <v>14300</v>
      </c>
      <c r="F19" s="634">
        <f t="shared" si="0"/>
        <v>99.97902537929106</v>
      </c>
    </row>
    <row r="20" spans="1:6" ht="27" customHeight="1">
      <c r="A20" s="299" t="s">
        <v>530</v>
      </c>
      <c r="B20" s="289"/>
      <c r="C20" s="300" t="s">
        <v>637</v>
      </c>
      <c r="D20" s="318">
        <v>528</v>
      </c>
      <c r="E20" s="319">
        <v>530</v>
      </c>
      <c r="F20" s="634">
        <f t="shared" si="0"/>
        <v>100.37878787878789</v>
      </c>
    </row>
    <row r="21" spans="1:6" ht="26.25" customHeight="1" thickBot="1">
      <c r="A21" s="315" t="s">
        <v>531</v>
      </c>
      <c r="B21" s="316"/>
      <c r="C21" s="317" t="s">
        <v>658</v>
      </c>
      <c r="D21" s="321"/>
      <c r="E21" s="322"/>
      <c r="F21" s="640" t="e">
        <f t="shared" si="0"/>
        <v>#DIV/0!</v>
      </c>
    </row>
    <row r="22" spans="1:6" ht="12.75">
      <c r="A22" s="6"/>
      <c r="B22" s="14"/>
      <c r="F22" s="42"/>
    </row>
    <row r="23" spans="1:6" ht="12.75" customHeight="1">
      <c r="A23" s="980" t="s">
        <v>416</v>
      </c>
      <c r="B23" s="980"/>
      <c r="C23" s="980"/>
      <c r="D23" s="980"/>
      <c r="E23" s="980"/>
      <c r="F23" s="42"/>
    </row>
    <row r="24" spans="1:6" ht="34.5" customHeight="1">
      <c r="A24" s="980"/>
      <c r="B24" s="980"/>
      <c r="C24" s="980"/>
      <c r="D24" s="980"/>
      <c r="E24" s="980"/>
      <c r="F24" s="42"/>
    </row>
    <row r="25" spans="1:6" ht="12.75">
      <c r="A25" s="6"/>
      <c r="B25" s="14"/>
      <c r="F25" s="42"/>
    </row>
    <row r="26" spans="1:6" ht="12.75">
      <c r="A26" s="6"/>
      <c r="B26" s="14"/>
      <c r="F26" s="42"/>
    </row>
    <row r="27" spans="1:6" ht="12.75">
      <c r="A27" s="6"/>
      <c r="B27" s="14"/>
      <c r="F27" s="42"/>
    </row>
    <row r="28" spans="1:6" ht="12.75">
      <c r="A28" s="6"/>
      <c r="B28" s="14"/>
      <c r="F28" s="42"/>
    </row>
    <row r="29" spans="1:6" ht="12.75">
      <c r="A29" s="6"/>
      <c r="B29" s="14"/>
      <c r="F29" s="42"/>
    </row>
    <row r="30" spans="1:6" ht="12.75">
      <c r="A30" s="6"/>
      <c r="B30" s="14"/>
      <c r="F30" s="42"/>
    </row>
    <row r="31" spans="1:6" ht="12.75">
      <c r="A31" s="6"/>
      <c r="B31" s="14"/>
      <c r="F31" s="42"/>
    </row>
    <row r="32" spans="1:6" ht="12.75">
      <c r="A32" s="6"/>
      <c r="B32" s="14"/>
      <c r="F32" s="42"/>
    </row>
    <row r="33" spans="1:6" ht="12.75">
      <c r="A33" s="6"/>
      <c r="B33" s="14"/>
      <c r="F33" s="42"/>
    </row>
    <row r="34" spans="1:6" ht="12.75">
      <c r="A34" s="6"/>
      <c r="B34" s="14"/>
      <c r="F34" s="42"/>
    </row>
    <row r="35" spans="1:6" ht="12.75">
      <c r="A35" s="6"/>
      <c r="B35" s="14"/>
      <c r="F35" s="42"/>
    </row>
    <row r="36" spans="1:6" ht="12.75">
      <c r="A36" s="6"/>
      <c r="B36" s="14"/>
      <c r="F36" s="42"/>
    </row>
    <row r="37" spans="1:6" ht="12.75">
      <c r="A37" s="6"/>
      <c r="B37" s="14"/>
      <c r="F37" s="42"/>
    </row>
    <row r="38" spans="1:6" ht="12.75">
      <c r="A38" s="6"/>
      <c r="B38" s="14"/>
      <c r="F38" s="42"/>
    </row>
    <row r="39" ht="12.75">
      <c r="F39" s="42"/>
    </row>
    <row r="40" ht="12.75">
      <c r="F40" s="42"/>
    </row>
    <row r="41" ht="12.75">
      <c r="F41" s="42"/>
    </row>
    <row r="42" ht="12.75">
      <c r="F42" s="42"/>
    </row>
    <row r="43" ht="12.75">
      <c r="F43" s="42"/>
    </row>
    <row r="44" ht="12.75">
      <c r="F44" s="42"/>
    </row>
    <row r="45" ht="12.75">
      <c r="F45" s="42"/>
    </row>
    <row r="46" ht="12.75">
      <c r="F46" s="42"/>
    </row>
    <row r="49" ht="12.75">
      <c r="D49" s="39"/>
    </row>
  </sheetData>
  <sheetProtection/>
  <mergeCells count="2">
    <mergeCell ref="A23:E24"/>
    <mergeCell ref="A2:C2"/>
  </mergeCells>
  <printOptions/>
  <pageMargins left="0.75" right="0.75" top="1" bottom="1" header="0.5" footer="0.5"/>
  <pageSetup horizontalDpi="1200" verticalDpi="1200" orientation="portrait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C19">
      <selection activeCell="C31" sqref="C31:D31"/>
    </sheetView>
  </sheetViews>
  <sheetFormatPr defaultColWidth="9.140625" defaultRowHeight="12.75"/>
  <cols>
    <col min="1" max="1" width="9.140625" style="6" customWidth="1"/>
    <col min="2" max="2" width="9.140625" style="14" customWidth="1"/>
    <col min="3" max="3" width="47.421875" style="6" customWidth="1"/>
    <col min="4" max="4" width="11.8515625" style="6" customWidth="1"/>
    <col min="5" max="5" width="10.421875" style="6" customWidth="1"/>
    <col min="6" max="16384" width="9.140625" style="6" customWidth="1"/>
  </cols>
  <sheetData>
    <row r="1" spans="1:2" ht="12.75">
      <c r="A1" s="16" t="s">
        <v>717</v>
      </c>
      <c r="B1" s="86"/>
    </row>
    <row r="2" spans="1:6" ht="13.5" thickBot="1">
      <c r="A2" s="16" t="s">
        <v>1016</v>
      </c>
      <c r="F2" s="39" t="s">
        <v>605</v>
      </c>
    </row>
    <row r="3" spans="1:6" ht="44.25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25" t="s">
        <v>987</v>
      </c>
    </row>
    <row r="4" spans="1:6" ht="19.5" customHeight="1">
      <c r="A4" s="60"/>
      <c r="B4" s="61"/>
      <c r="C4" s="304" t="s">
        <v>512</v>
      </c>
      <c r="D4" s="305">
        <f>D5+D6+D7+D8+D9</f>
        <v>30070</v>
      </c>
      <c r="E4" s="305">
        <f>E5+E6+E7+E8+E9</f>
        <v>32028</v>
      </c>
      <c r="F4" s="630">
        <f>E4/D4*100</f>
        <v>106.51147322913201</v>
      </c>
    </row>
    <row r="5" spans="1:10" ht="33" customHeight="1">
      <c r="A5" s="299">
        <v>1800010</v>
      </c>
      <c r="B5" s="289" t="s">
        <v>750</v>
      </c>
      <c r="C5" s="300" t="s">
        <v>412</v>
      </c>
      <c r="D5" s="302">
        <v>99</v>
      </c>
      <c r="E5" s="301">
        <v>100</v>
      </c>
      <c r="F5" s="634">
        <f aca="true" t="shared" si="0" ref="F5:F31">E5/D5*100</f>
        <v>101.01010101010101</v>
      </c>
      <c r="G5" s="6">
        <f>D5+D6+D7</f>
        <v>1597</v>
      </c>
      <c r="H5" s="6">
        <f>E5+E6+E7</f>
        <v>3558</v>
      </c>
      <c r="I5" s="719">
        <f>H5/G5*100</f>
        <v>222.79273638071385</v>
      </c>
      <c r="J5" s="6" t="s">
        <v>1006</v>
      </c>
    </row>
    <row r="6" spans="1:10" ht="29.25" customHeight="1">
      <c r="A6" s="299">
        <v>1800010</v>
      </c>
      <c r="B6" s="289" t="s">
        <v>750</v>
      </c>
      <c r="C6" s="300" t="s">
        <v>346</v>
      </c>
      <c r="D6" s="302">
        <v>1402</v>
      </c>
      <c r="E6" s="751">
        <v>1886</v>
      </c>
      <c r="F6" s="634">
        <f t="shared" si="0"/>
        <v>134.52211126961484</v>
      </c>
      <c r="G6" s="6">
        <f>D8+D9</f>
        <v>28473</v>
      </c>
      <c r="H6" s="6">
        <f>E8+E9</f>
        <v>28470</v>
      </c>
      <c r="I6" s="719">
        <f>H6/G6*100</f>
        <v>99.98946370245496</v>
      </c>
      <c r="J6" s="6" t="s">
        <v>1007</v>
      </c>
    </row>
    <row r="7" spans="1:6" ht="27" customHeight="1">
      <c r="A7" s="299">
        <v>1800010</v>
      </c>
      <c r="B7" s="289" t="s">
        <v>750</v>
      </c>
      <c r="C7" s="300" t="s">
        <v>347</v>
      </c>
      <c r="D7" s="339">
        <v>96</v>
      </c>
      <c r="E7" s="340">
        <v>1572</v>
      </c>
      <c r="F7" s="634">
        <f t="shared" si="0"/>
        <v>1637.5</v>
      </c>
    </row>
    <row r="8" spans="1:6" ht="19.5" customHeight="1">
      <c r="A8" s="299">
        <v>1800010</v>
      </c>
      <c r="B8" s="289" t="s">
        <v>759</v>
      </c>
      <c r="C8" s="300" t="s">
        <v>532</v>
      </c>
      <c r="D8" s="302">
        <v>14811</v>
      </c>
      <c r="E8" s="302">
        <v>14800</v>
      </c>
      <c r="F8" s="634">
        <f t="shared" si="0"/>
        <v>99.9257308757005</v>
      </c>
    </row>
    <row r="9" spans="1:6" ht="19.5" customHeight="1">
      <c r="A9" s="299">
        <v>1800010</v>
      </c>
      <c r="B9" s="289" t="s">
        <v>749</v>
      </c>
      <c r="C9" s="300" t="s">
        <v>561</v>
      </c>
      <c r="D9" s="302">
        <v>13662</v>
      </c>
      <c r="E9" s="302">
        <v>13670</v>
      </c>
      <c r="F9" s="634">
        <f t="shared" si="0"/>
        <v>100.05855658029571</v>
      </c>
    </row>
    <row r="10" spans="1:6" ht="19.5" customHeight="1">
      <c r="A10" s="60"/>
      <c r="B10" s="61"/>
      <c r="C10" s="304" t="s">
        <v>573</v>
      </c>
      <c r="D10" s="305">
        <f>SUM(D11:D30)</f>
        <v>392193</v>
      </c>
      <c r="E10" s="305">
        <f>SUM(E11:E30)</f>
        <v>392185</v>
      </c>
      <c r="F10" s="630">
        <f t="shared" si="0"/>
        <v>99.99796018796869</v>
      </c>
    </row>
    <row r="11" spans="1:6" ht="19.5" customHeight="1">
      <c r="A11" s="323">
        <v>1800101</v>
      </c>
      <c r="B11" s="289"/>
      <c r="C11" s="300" t="s">
        <v>839</v>
      </c>
      <c r="D11" s="748">
        <v>1106</v>
      </c>
      <c r="E11" s="752">
        <v>1105</v>
      </c>
      <c r="F11" s="634">
        <f t="shared" si="0"/>
        <v>99.90958408679927</v>
      </c>
    </row>
    <row r="12" spans="1:6" ht="19.5" customHeight="1">
      <c r="A12" s="323">
        <v>1800119</v>
      </c>
      <c r="B12" s="289"/>
      <c r="C12" s="300" t="s">
        <v>840</v>
      </c>
      <c r="D12" s="749">
        <v>25315</v>
      </c>
      <c r="E12" s="749">
        <v>25315</v>
      </c>
      <c r="F12" s="634">
        <f t="shared" si="0"/>
        <v>100</v>
      </c>
    </row>
    <row r="13" spans="1:6" ht="19.5" customHeight="1">
      <c r="A13" s="323">
        <v>1800127</v>
      </c>
      <c r="B13" s="289"/>
      <c r="C13" s="300" t="s">
        <v>841</v>
      </c>
      <c r="D13" s="749">
        <v>16139</v>
      </c>
      <c r="E13" s="749">
        <v>16140</v>
      </c>
      <c r="F13" s="634">
        <f t="shared" si="0"/>
        <v>100.00619617076647</v>
      </c>
    </row>
    <row r="14" spans="1:6" ht="19.5" customHeight="1">
      <c r="A14" s="323">
        <v>1800135</v>
      </c>
      <c r="B14" s="289"/>
      <c r="C14" s="300" t="s">
        <v>842</v>
      </c>
      <c r="D14" s="749">
        <v>12724</v>
      </c>
      <c r="E14" s="749">
        <v>12725</v>
      </c>
      <c r="F14" s="634">
        <f t="shared" si="0"/>
        <v>100.00785916378496</v>
      </c>
    </row>
    <row r="15" spans="1:6" ht="19.5" customHeight="1">
      <c r="A15" s="323">
        <v>1800143</v>
      </c>
      <c r="B15" s="289"/>
      <c r="C15" s="300" t="s">
        <v>843</v>
      </c>
      <c r="D15" s="749">
        <v>24119</v>
      </c>
      <c r="E15" s="749">
        <v>24120</v>
      </c>
      <c r="F15" s="634">
        <f t="shared" si="0"/>
        <v>100.00414610887682</v>
      </c>
    </row>
    <row r="16" spans="1:6" ht="29.25" customHeight="1">
      <c r="A16" s="323">
        <v>1800150</v>
      </c>
      <c r="B16" s="289"/>
      <c r="C16" s="300" t="s">
        <v>844</v>
      </c>
      <c r="D16" s="749">
        <v>1288</v>
      </c>
      <c r="E16" s="749">
        <v>1290</v>
      </c>
      <c r="F16" s="634">
        <f t="shared" si="0"/>
        <v>100.15527950310559</v>
      </c>
    </row>
    <row r="17" spans="1:6" ht="19.5" customHeight="1">
      <c r="A17" s="323">
        <v>1800168</v>
      </c>
      <c r="B17" s="289"/>
      <c r="C17" s="300" t="s">
        <v>845</v>
      </c>
      <c r="D17" s="749">
        <v>30743</v>
      </c>
      <c r="E17" s="749">
        <v>30740</v>
      </c>
      <c r="F17" s="634">
        <f t="shared" si="0"/>
        <v>99.99024168103307</v>
      </c>
    </row>
    <row r="18" spans="1:6" ht="19.5" customHeight="1">
      <c r="A18" s="323" t="s">
        <v>533</v>
      </c>
      <c r="B18" s="289"/>
      <c r="C18" s="300" t="s">
        <v>846</v>
      </c>
      <c r="D18" s="749">
        <v>2666</v>
      </c>
      <c r="E18" s="749">
        <v>2660</v>
      </c>
      <c r="F18" s="634">
        <f t="shared" si="0"/>
        <v>99.77494373593399</v>
      </c>
    </row>
    <row r="19" spans="1:6" ht="19.5" customHeight="1">
      <c r="A19" s="323" t="s">
        <v>534</v>
      </c>
      <c r="B19" s="289"/>
      <c r="C19" s="300" t="s">
        <v>847</v>
      </c>
      <c r="D19" s="749">
        <v>8486</v>
      </c>
      <c r="E19" s="749">
        <v>8485</v>
      </c>
      <c r="F19" s="634">
        <f t="shared" si="0"/>
        <v>99.98821588498704</v>
      </c>
    </row>
    <row r="20" spans="1:6" ht="19.5" customHeight="1">
      <c r="A20" s="323">
        <v>1800176</v>
      </c>
      <c r="B20" s="289"/>
      <c r="C20" s="300" t="s">
        <v>848</v>
      </c>
      <c r="D20" s="748">
        <v>1139</v>
      </c>
      <c r="E20" s="748">
        <v>1140</v>
      </c>
      <c r="F20" s="634">
        <f t="shared" si="0"/>
        <v>100.08779631255487</v>
      </c>
    </row>
    <row r="21" spans="1:6" ht="19.5" customHeight="1">
      <c r="A21" s="323" t="s">
        <v>535</v>
      </c>
      <c r="B21" s="289"/>
      <c r="C21" s="300" t="s">
        <v>565</v>
      </c>
      <c r="D21" s="749">
        <v>201311</v>
      </c>
      <c r="E21" s="749">
        <v>201310</v>
      </c>
      <c r="F21" s="634">
        <f t="shared" si="0"/>
        <v>99.99950325615589</v>
      </c>
    </row>
    <row r="22" spans="1:6" ht="25.5" customHeight="1">
      <c r="A22" s="323" t="s">
        <v>536</v>
      </c>
      <c r="B22" s="289"/>
      <c r="C22" s="300" t="s">
        <v>850</v>
      </c>
      <c r="D22" s="749">
        <v>16477</v>
      </c>
      <c r="E22" s="749">
        <v>16480</v>
      </c>
      <c r="F22" s="634">
        <f t="shared" si="0"/>
        <v>100.01820719791223</v>
      </c>
    </row>
    <row r="23" spans="1:6" ht="27" customHeight="1">
      <c r="A23" s="323">
        <v>1800184</v>
      </c>
      <c r="B23" s="289"/>
      <c r="C23" s="300" t="s">
        <v>851</v>
      </c>
      <c r="D23" s="749">
        <v>10</v>
      </c>
      <c r="E23" s="749">
        <v>10</v>
      </c>
      <c r="F23" s="634">
        <f t="shared" si="0"/>
        <v>100</v>
      </c>
    </row>
    <row r="24" spans="1:6" ht="19.5" customHeight="1">
      <c r="A24" s="323">
        <v>1800192</v>
      </c>
      <c r="B24" s="289"/>
      <c r="C24" s="300" t="s">
        <v>852</v>
      </c>
      <c r="D24" s="749">
        <v>15</v>
      </c>
      <c r="E24" s="749">
        <v>15</v>
      </c>
      <c r="F24" s="634">
        <f t="shared" si="0"/>
        <v>100</v>
      </c>
    </row>
    <row r="25" spans="1:6" ht="19.5" customHeight="1">
      <c r="A25" s="323">
        <v>1800200</v>
      </c>
      <c r="B25" s="289"/>
      <c r="C25" s="300" t="s">
        <v>854</v>
      </c>
      <c r="D25" s="749">
        <v>19421</v>
      </c>
      <c r="E25" s="749">
        <v>19420</v>
      </c>
      <c r="F25" s="634">
        <f t="shared" si="0"/>
        <v>99.99485093455537</v>
      </c>
    </row>
    <row r="26" spans="1:6" ht="19.5" customHeight="1">
      <c r="A26" s="323">
        <v>1800218</v>
      </c>
      <c r="B26" s="289"/>
      <c r="C26" s="300" t="s">
        <v>855</v>
      </c>
      <c r="D26" s="749">
        <v>1753</v>
      </c>
      <c r="E26" s="749">
        <v>1750</v>
      </c>
      <c r="F26" s="634">
        <f t="shared" si="0"/>
        <v>99.82886480319453</v>
      </c>
    </row>
    <row r="27" spans="1:6" ht="19.5" customHeight="1">
      <c r="A27" s="323">
        <v>1800226</v>
      </c>
      <c r="B27" s="289"/>
      <c r="C27" s="300" t="s">
        <v>856</v>
      </c>
      <c r="D27" s="749">
        <v>3992</v>
      </c>
      <c r="E27" s="749">
        <v>3990</v>
      </c>
      <c r="F27" s="634">
        <f t="shared" si="0"/>
        <v>99.9498997995992</v>
      </c>
    </row>
    <row r="28" spans="1:6" ht="19.5" customHeight="1">
      <c r="A28" s="323" t="s">
        <v>537</v>
      </c>
      <c r="B28" s="289"/>
      <c r="C28" s="300" t="s">
        <v>853</v>
      </c>
      <c r="D28" s="749">
        <v>20691</v>
      </c>
      <c r="E28" s="749">
        <v>20690</v>
      </c>
      <c r="F28" s="634">
        <f t="shared" si="0"/>
        <v>99.99516698081291</v>
      </c>
    </row>
    <row r="29" spans="1:6" ht="19.5" customHeight="1">
      <c r="A29" s="323">
        <v>1800093</v>
      </c>
      <c r="B29" s="289"/>
      <c r="C29" s="300" t="s">
        <v>849</v>
      </c>
      <c r="D29" s="749">
        <v>4798</v>
      </c>
      <c r="E29" s="749">
        <v>4800</v>
      </c>
      <c r="F29" s="634">
        <f t="shared" si="0"/>
        <v>100.04168403501458</v>
      </c>
    </row>
    <row r="30" spans="1:6" ht="27.75" customHeight="1">
      <c r="A30" s="299">
        <v>1000165</v>
      </c>
      <c r="B30" s="289"/>
      <c r="C30" s="300" t="s">
        <v>613</v>
      </c>
      <c r="D30" s="302"/>
      <c r="E30" s="301"/>
      <c r="F30" s="634" t="e">
        <f t="shared" si="0"/>
        <v>#DIV/0!</v>
      </c>
    </row>
    <row r="31" spans="1:6" ht="27" customHeight="1" thickBot="1">
      <c r="A31" s="315"/>
      <c r="B31" s="316"/>
      <c r="C31" s="324" t="s">
        <v>823</v>
      </c>
      <c r="D31" s="325">
        <v>9064</v>
      </c>
      <c r="E31" s="326">
        <v>9060</v>
      </c>
      <c r="F31" s="641">
        <f t="shared" si="0"/>
        <v>99.9558693733451</v>
      </c>
    </row>
    <row r="32" ht="12.75">
      <c r="F32" s="42"/>
    </row>
    <row r="33" spans="1:6" ht="40.5" customHeight="1">
      <c r="A33" s="982" t="s">
        <v>345</v>
      </c>
      <c r="B33" s="980"/>
      <c r="C33" s="980"/>
      <c r="D33" s="980"/>
      <c r="E33" s="980"/>
      <c r="F33" s="42"/>
    </row>
    <row r="34" ht="12.75">
      <c r="F34" s="42"/>
    </row>
    <row r="35" ht="12.75">
      <c r="F35" s="42"/>
    </row>
    <row r="36" ht="12.75">
      <c r="F36" s="42"/>
    </row>
    <row r="37" ht="12.75">
      <c r="F37" s="42"/>
    </row>
    <row r="38" ht="12.75">
      <c r="F38" s="42"/>
    </row>
    <row r="39" ht="12.75">
      <c r="F39" s="42"/>
    </row>
    <row r="40" ht="12.75">
      <c r="F40" s="42"/>
    </row>
    <row r="41" ht="12.75">
      <c r="F41" s="42"/>
    </row>
    <row r="42" ht="12.75">
      <c r="F42" s="42"/>
    </row>
    <row r="43" ht="12.75">
      <c r="F43" s="42"/>
    </row>
    <row r="44" ht="12.75">
      <c r="F44" s="42"/>
    </row>
    <row r="45" ht="12.75">
      <c r="F45" s="42"/>
    </row>
    <row r="46" ht="12.75">
      <c r="F46" s="42"/>
    </row>
    <row r="47" ht="12.75">
      <c r="F47" s="7"/>
    </row>
    <row r="48" ht="12.75">
      <c r="F48" s="7"/>
    </row>
    <row r="49" ht="12.75">
      <c r="D49" s="39"/>
    </row>
  </sheetData>
  <sheetProtection/>
  <mergeCells count="1">
    <mergeCell ref="A33:E33"/>
  </mergeCells>
  <printOptions/>
  <pageMargins left="0.75" right="0.75" top="1" bottom="1" header="0.5" footer="0.5"/>
  <pageSetup horizontalDpi="600" verticalDpi="600" orientation="portrait" scale="73" r:id="rId1"/>
  <ignoredErrors>
    <ignoredError sqref="A5:B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C10">
      <selection activeCell="H18" sqref="H18"/>
    </sheetView>
  </sheetViews>
  <sheetFormatPr defaultColWidth="9.140625" defaultRowHeight="12.75"/>
  <cols>
    <col min="1" max="1" width="9.140625" style="6" customWidth="1"/>
    <col min="2" max="2" width="9.140625" style="14" customWidth="1"/>
    <col min="3" max="3" width="48.140625" style="6" customWidth="1"/>
    <col min="4" max="4" width="11.8515625" style="6" customWidth="1"/>
    <col min="5" max="5" width="10.00390625" style="6" customWidth="1"/>
    <col min="6" max="16384" width="9.140625" style="6" customWidth="1"/>
  </cols>
  <sheetData>
    <row r="1" spans="1:2" ht="12.75">
      <c r="A1" s="16" t="s">
        <v>718</v>
      </c>
      <c r="B1" s="86"/>
    </row>
    <row r="2" spans="1:6" ht="13.5" thickBot="1">
      <c r="A2" s="16" t="s">
        <v>1016</v>
      </c>
      <c r="F2" s="39" t="s">
        <v>606</v>
      </c>
    </row>
    <row r="3" spans="1:6" ht="45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25" t="s">
        <v>987</v>
      </c>
    </row>
    <row r="4" spans="1:6" ht="19.5" customHeight="1">
      <c r="A4" s="87"/>
      <c r="B4" s="88"/>
      <c r="C4" s="304" t="s">
        <v>512</v>
      </c>
      <c r="D4" s="305">
        <f>D5+D6+D7+D8+D9</f>
        <v>28892</v>
      </c>
      <c r="E4" s="346">
        <f>E5+E6+E7+E8+E9</f>
        <v>23628.800000000003</v>
      </c>
      <c r="F4" s="630">
        <f>E4/D4*100</f>
        <v>81.78319257926071</v>
      </c>
    </row>
    <row r="5" spans="1:10" ht="32.25" customHeight="1">
      <c r="A5" s="299">
        <v>1700012</v>
      </c>
      <c r="B5" s="289" t="s">
        <v>750</v>
      </c>
      <c r="C5" s="300" t="s">
        <v>1027</v>
      </c>
      <c r="D5" s="302">
        <v>1</v>
      </c>
      <c r="E5" s="301">
        <v>5</v>
      </c>
      <c r="F5" s="634">
        <f aca="true" t="shared" si="0" ref="F5:F19">E5/D5*100</f>
        <v>500</v>
      </c>
      <c r="G5" s="6">
        <f>D5+D6+D7</f>
        <v>1506</v>
      </c>
      <c r="H5" s="6">
        <f>E5+E6+E7</f>
        <v>1720</v>
      </c>
      <c r="I5" s="719">
        <f>H5/G5*100</f>
        <v>114.20982735723773</v>
      </c>
      <c r="J5" s="6" t="s">
        <v>1006</v>
      </c>
    </row>
    <row r="6" spans="1:9" ht="32.25" customHeight="1">
      <c r="A6" s="299">
        <v>1700012</v>
      </c>
      <c r="B6" s="289" t="s">
        <v>750</v>
      </c>
      <c r="C6" s="300" t="s">
        <v>417</v>
      </c>
      <c r="D6" s="302">
        <v>26</v>
      </c>
      <c r="E6" s="301">
        <v>25</v>
      </c>
      <c r="F6" s="634">
        <f>E6/D6*100</f>
        <v>96.15384615384616</v>
      </c>
      <c r="I6" s="719"/>
    </row>
    <row r="7" spans="1:10" ht="26.25" customHeight="1">
      <c r="A7" s="299">
        <v>1700012</v>
      </c>
      <c r="B7" s="289" t="s">
        <v>750</v>
      </c>
      <c r="C7" s="300" t="s">
        <v>418</v>
      </c>
      <c r="D7" s="302">
        <v>1479</v>
      </c>
      <c r="E7" s="623">
        <v>1690</v>
      </c>
      <c r="F7" s="634">
        <f t="shared" si="0"/>
        <v>114.26639621365788</v>
      </c>
      <c r="G7" s="6">
        <f>D8+D9</f>
        <v>27386</v>
      </c>
      <c r="H7" s="6">
        <f>E8+E9</f>
        <v>21908.800000000003</v>
      </c>
      <c r="I7" s="719">
        <f>H7/G7*100</f>
        <v>80.00000000000001</v>
      </c>
      <c r="J7" s="6" t="s">
        <v>1007</v>
      </c>
    </row>
    <row r="8" spans="1:6" ht="19.5" customHeight="1">
      <c r="A8" s="299">
        <v>1700012</v>
      </c>
      <c r="B8" s="289" t="s">
        <v>759</v>
      </c>
      <c r="C8" s="300" t="s">
        <v>538</v>
      </c>
      <c r="D8" s="302">
        <v>18413</v>
      </c>
      <c r="E8" s="623">
        <f>D8*0.8</f>
        <v>14730.400000000001</v>
      </c>
      <c r="F8" s="634">
        <f t="shared" si="0"/>
        <v>80</v>
      </c>
    </row>
    <row r="9" spans="1:6" ht="19.5" customHeight="1">
      <c r="A9" s="299">
        <v>1700012</v>
      </c>
      <c r="B9" s="289" t="s">
        <v>749</v>
      </c>
      <c r="C9" s="300" t="s">
        <v>561</v>
      </c>
      <c r="D9" s="302">
        <v>8973</v>
      </c>
      <c r="E9" s="623">
        <f>D9*0.8</f>
        <v>7178.400000000001</v>
      </c>
      <c r="F9" s="634">
        <f t="shared" si="0"/>
        <v>80</v>
      </c>
    </row>
    <row r="10" spans="1:6" ht="19.5" customHeight="1">
      <c r="A10" s="60"/>
      <c r="B10" s="61"/>
      <c r="C10" s="304" t="s">
        <v>569</v>
      </c>
      <c r="D10" s="305">
        <f>SUM(D11:D19)</f>
        <v>10236</v>
      </c>
      <c r="E10" s="346">
        <f>SUM(E11:E19)</f>
        <v>8699.75</v>
      </c>
      <c r="F10" s="630">
        <f t="shared" si="0"/>
        <v>84.99169597499024</v>
      </c>
    </row>
    <row r="11" spans="1:6" ht="19.5" customHeight="1">
      <c r="A11" s="299" t="s">
        <v>540</v>
      </c>
      <c r="B11" s="289"/>
      <c r="C11" s="300" t="s">
        <v>539</v>
      </c>
      <c r="D11" s="749">
        <v>2682</v>
      </c>
      <c r="E11" s="623">
        <f>D11*0.85</f>
        <v>2279.7</v>
      </c>
      <c r="F11" s="634">
        <f t="shared" si="0"/>
        <v>85</v>
      </c>
    </row>
    <row r="12" spans="1:6" ht="19.5" customHeight="1">
      <c r="A12" s="299" t="s">
        <v>541</v>
      </c>
      <c r="B12" s="289"/>
      <c r="C12" s="300" t="s">
        <v>468</v>
      </c>
      <c r="D12" s="749">
        <v>1</v>
      </c>
      <c r="E12" s="623"/>
      <c r="F12" s="634">
        <f t="shared" si="0"/>
        <v>0</v>
      </c>
    </row>
    <row r="13" spans="1:6" ht="19.5" customHeight="1">
      <c r="A13" s="299" t="s">
        <v>543</v>
      </c>
      <c r="B13" s="289"/>
      <c r="C13" s="300" t="s">
        <v>542</v>
      </c>
      <c r="D13" s="749">
        <v>407</v>
      </c>
      <c r="E13" s="623">
        <f aca="true" t="shared" si="1" ref="E13:E19">D13*0.85</f>
        <v>345.95</v>
      </c>
      <c r="F13" s="634">
        <f t="shared" si="0"/>
        <v>85</v>
      </c>
    </row>
    <row r="14" spans="1:6" ht="25.5" customHeight="1">
      <c r="A14" s="299" t="s">
        <v>544</v>
      </c>
      <c r="B14" s="289"/>
      <c r="C14" s="300" t="s">
        <v>612</v>
      </c>
      <c r="D14" s="302"/>
      <c r="E14" s="623">
        <f t="shared" si="1"/>
        <v>0</v>
      </c>
      <c r="F14" s="634" t="e">
        <f t="shared" si="0"/>
        <v>#DIV/0!</v>
      </c>
    </row>
    <row r="15" spans="1:6" ht="27" customHeight="1">
      <c r="A15" s="299" t="s">
        <v>432</v>
      </c>
      <c r="B15" s="289"/>
      <c r="C15" s="300" t="s">
        <v>659</v>
      </c>
      <c r="D15" s="749">
        <v>5582</v>
      </c>
      <c r="E15" s="623">
        <f t="shared" si="1"/>
        <v>4744.7</v>
      </c>
      <c r="F15" s="634">
        <f t="shared" si="0"/>
        <v>85</v>
      </c>
    </row>
    <row r="16" spans="1:6" ht="27" customHeight="1">
      <c r="A16" s="299" t="s">
        <v>545</v>
      </c>
      <c r="B16" s="289"/>
      <c r="C16" s="300" t="s">
        <v>660</v>
      </c>
      <c r="D16" s="749">
        <v>8</v>
      </c>
      <c r="E16" s="623">
        <f t="shared" si="1"/>
        <v>6.8</v>
      </c>
      <c r="F16" s="634">
        <f t="shared" si="0"/>
        <v>85</v>
      </c>
    </row>
    <row r="17" spans="1:6" ht="19.5" customHeight="1">
      <c r="A17" s="299" t="s">
        <v>546</v>
      </c>
      <c r="B17" s="289"/>
      <c r="C17" s="300" t="s">
        <v>566</v>
      </c>
      <c r="D17" s="749">
        <v>747</v>
      </c>
      <c r="E17" s="623">
        <f t="shared" si="1"/>
        <v>634.9499999999999</v>
      </c>
      <c r="F17" s="634">
        <f t="shared" si="0"/>
        <v>84.99999999999999</v>
      </c>
    </row>
    <row r="18" spans="1:6" ht="23.25" customHeight="1">
      <c r="A18" s="299" t="s">
        <v>547</v>
      </c>
      <c r="B18" s="289"/>
      <c r="C18" s="300" t="s">
        <v>661</v>
      </c>
      <c r="D18" s="749">
        <v>793</v>
      </c>
      <c r="E18" s="623">
        <f t="shared" si="1"/>
        <v>674.05</v>
      </c>
      <c r="F18" s="634">
        <f t="shared" si="0"/>
        <v>85</v>
      </c>
    </row>
    <row r="19" spans="1:6" ht="27" customHeight="1" thickBot="1">
      <c r="A19" s="315" t="s">
        <v>548</v>
      </c>
      <c r="B19" s="316"/>
      <c r="C19" s="317" t="s">
        <v>662</v>
      </c>
      <c r="D19" s="757">
        <v>16</v>
      </c>
      <c r="E19" s="758">
        <f t="shared" si="1"/>
        <v>13.6</v>
      </c>
      <c r="F19" s="640">
        <f t="shared" si="0"/>
        <v>85</v>
      </c>
    </row>
    <row r="20" ht="12.75">
      <c r="F20" s="42"/>
    </row>
    <row r="21" spans="1:6" ht="28.5" customHeight="1">
      <c r="A21" s="971" t="s">
        <v>419</v>
      </c>
      <c r="B21" s="971"/>
      <c r="C21" s="971"/>
      <c r="D21" s="971"/>
      <c r="E21" s="971"/>
      <c r="F21" s="42"/>
    </row>
    <row r="22" ht="12.75">
      <c r="F22" s="42"/>
    </row>
    <row r="23" ht="12.75">
      <c r="F23" s="42"/>
    </row>
    <row r="24" ht="12.75">
      <c r="F24" s="42"/>
    </row>
    <row r="25" ht="12.75">
      <c r="F25" s="42"/>
    </row>
    <row r="26" ht="12.75">
      <c r="F26" s="42"/>
    </row>
    <row r="27" ht="12.75">
      <c r="F27" s="42"/>
    </row>
    <row r="28" ht="12.75">
      <c r="F28" s="42"/>
    </row>
    <row r="29" ht="12.75">
      <c r="F29" s="42"/>
    </row>
    <row r="30" ht="12.75">
      <c r="F30" s="42"/>
    </row>
    <row r="31" ht="12.75">
      <c r="F31" s="42"/>
    </row>
    <row r="32" ht="12.75">
      <c r="F32" s="42"/>
    </row>
    <row r="33" ht="12.75">
      <c r="F33" s="42"/>
    </row>
    <row r="34" ht="12.75">
      <c r="F34" s="42"/>
    </row>
    <row r="35" ht="12.75">
      <c r="F35" s="42"/>
    </row>
    <row r="36" ht="12.75">
      <c r="F36" s="42"/>
    </row>
    <row r="37" ht="12.75">
      <c r="F37" s="42"/>
    </row>
    <row r="38" ht="12.75">
      <c r="F38" s="42"/>
    </row>
    <row r="39" ht="12.75">
      <c r="F39" s="42"/>
    </row>
    <row r="40" ht="12.75">
      <c r="F40" s="42"/>
    </row>
    <row r="41" ht="12.75">
      <c r="F41" s="42"/>
    </row>
    <row r="42" ht="12.75">
      <c r="F42" s="42"/>
    </row>
    <row r="43" ht="12.75">
      <c r="F43" s="42"/>
    </row>
    <row r="44" ht="12.75">
      <c r="F44" s="42"/>
    </row>
    <row r="45" ht="12.75">
      <c r="F45" s="42"/>
    </row>
    <row r="46" ht="12.75">
      <c r="F46" s="42"/>
    </row>
    <row r="47" ht="12.75">
      <c r="F47" s="42"/>
    </row>
    <row r="48" ht="12.75">
      <c r="F48" s="7"/>
    </row>
    <row r="50" ht="12.75">
      <c r="D50" s="39"/>
    </row>
  </sheetData>
  <sheetProtection/>
  <mergeCells count="1">
    <mergeCell ref="A21:E21"/>
  </mergeCells>
  <printOptions/>
  <pageMargins left="0.75" right="0.75" top="1" bottom="1" header="0.5" footer="0.5"/>
  <pageSetup horizontalDpi="600" verticalDpi="600" orientation="portrait" scale="73" r:id="rId3"/>
  <ignoredErrors>
    <ignoredError sqref="A5:B5" numberStoredAsText="1"/>
  </ignoredErrors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B1">
      <selection activeCell="E17" sqref="E17"/>
    </sheetView>
  </sheetViews>
  <sheetFormatPr defaultColWidth="9.140625" defaultRowHeight="12.75"/>
  <cols>
    <col min="1" max="1" width="8.00390625" style="6" customWidth="1"/>
    <col min="2" max="2" width="9.140625" style="14" customWidth="1"/>
    <col min="3" max="3" width="51.7109375" style="6" customWidth="1"/>
    <col min="4" max="4" width="11.140625" style="6" customWidth="1"/>
    <col min="5" max="5" width="9.7109375" style="6" customWidth="1"/>
    <col min="6" max="6" width="10.00390625" style="6" customWidth="1"/>
    <col min="7" max="16384" width="9.140625" style="6" customWidth="1"/>
  </cols>
  <sheetData>
    <row r="1" spans="1:2" ht="15.75" customHeight="1">
      <c r="A1" s="16" t="s">
        <v>719</v>
      </c>
      <c r="B1" s="86"/>
    </row>
    <row r="2" spans="1:6" ht="15.75" customHeight="1" thickBot="1">
      <c r="A2" s="16" t="s">
        <v>1016</v>
      </c>
      <c r="F2" s="39" t="s">
        <v>607</v>
      </c>
    </row>
    <row r="3" spans="1:6" ht="49.5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25" t="s">
        <v>987</v>
      </c>
    </row>
    <row r="4" spans="1:6" ht="19.5" customHeight="1">
      <c r="A4" s="60"/>
      <c r="B4" s="61"/>
      <c r="C4" s="327" t="s">
        <v>447</v>
      </c>
      <c r="D4" s="304">
        <f>D5+D6+D7</f>
        <v>6651</v>
      </c>
      <c r="E4" s="304">
        <f>E5+E6+E7</f>
        <v>3800</v>
      </c>
      <c r="F4" s="630">
        <f>E4/D4*100</f>
        <v>57.134265523981355</v>
      </c>
    </row>
    <row r="5" spans="1:6" ht="19.5" customHeight="1">
      <c r="A5" s="299">
        <v>1900018</v>
      </c>
      <c r="B5" s="289"/>
      <c r="C5" s="311" t="s">
        <v>549</v>
      </c>
      <c r="D5" s="302">
        <v>4055</v>
      </c>
      <c r="E5" s="301">
        <v>2300</v>
      </c>
      <c r="F5" s="634">
        <f aca="true" t="shared" si="0" ref="F5:F15">E5/D5*100</f>
        <v>56.72009864364982</v>
      </c>
    </row>
    <row r="6" spans="1:6" ht="19.5" customHeight="1">
      <c r="A6" s="299">
        <v>1900018</v>
      </c>
      <c r="B6" s="289" t="s">
        <v>749</v>
      </c>
      <c r="C6" s="311" t="s">
        <v>663</v>
      </c>
      <c r="D6" s="302">
        <v>2596</v>
      </c>
      <c r="E6" s="301">
        <v>1500</v>
      </c>
      <c r="F6" s="634">
        <f t="shared" si="0"/>
        <v>57.781201848998464</v>
      </c>
    </row>
    <row r="7" spans="1:6" ht="19.5" customHeight="1">
      <c r="A7" s="299" t="s">
        <v>497</v>
      </c>
      <c r="B7" s="289"/>
      <c r="C7" s="311" t="s">
        <v>404</v>
      </c>
      <c r="D7" s="302"/>
      <c r="E7" s="301"/>
      <c r="F7" s="634" t="e">
        <f t="shared" si="0"/>
        <v>#DIV/0!</v>
      </c>
    </row>
    <row r="8" spans="1:6" ht="19.5" customHeight="1">
      <c r="A8" s="60"/>
      <c r="B8" s="61"/>
      <c r="C8" s="304" t="s">
        <v>569</v>
      </c>
      <c r="D8" s="305">
        <f>D9+D10+D11+D12</f>
        <v>9176</v>
      </c>
      <c r="E8" s="305">
        <f>E9+E10+E11+E12</f>
        <v>6000</v>
      </c>
      <c r="F8" s="630">
        <f t="shared" si="0"/>
        <v>65.38796861377506</v>
      </c>
    </row>
    <row r="9" spans="1:6" ht="19.5" customHeight="1">
      <c r="A9" s="299" t="s">
        <v>550</v>
      </c>
      <c r="B9" s="289"/>
      <c r="C9" s="311" t="s">
        <v>469</v>
      </c>
      <c r="D9" s="749">
        <v>3342</v>
      </c>
      <c r="E9" s="302">
        <v>2500</v>
      </c>
      <c r="F9" s="634">
        <f t="shared" si="0"/>
        <v>74.80550568521844</v>
      </c>
    </row>
    <row r="10" spans="1:6" ht="19.5" customHeight="1">
      <c r="A10" s="299" t="s">
        <v>552</v>
      </c>
      <c r="B10" s="289"/>
      <c r="C10" s="311" t="s">
        <v>551</v>
      </c>
      <c r="D10" s="749">
        <v>5832</v>
      </c>
      <c r="E10" s="302">
        <v>3500</v>
      </c>
      <c r="F10" s="634">
        <f t="shared" si="0"/>
        <v>60.013717421124824</v>
      </c>
    </row>
    <row r="11" spans="1:6" ht="19.5" customHeight="1">
      <c r="A11" s="299" t="s">
        <v>554</v>
      </c>
      <c r="B11" s="289"/>
      <c r="C11" s="311" t="s">
        <v>553</v>
      </c>
      <c r="D11" s="749">
        <v>2</v>
      </c>
      <c r="E11" s="302"/>
      <c r="F11" s="634">
        <f t="shared" si="0"/>
        <v>0</v>
      </c>
    </row>
    <row r="12" spans="1:6" ht="19.5" customHeight="1">
      <c r="A12" s="299">
        <v>1000165</v>
      </c>
      <c r="B12" s="289"/>
      <c r="C12" s="300" t="s">
        <v>613</v>
      </c>
      <c r="D12" s="748"/>
      <c r="E12" s="759"/>
      <c r="F12" s="634" t="e">
        <f t="shared" si="0"/>
        <v>#DIV/0!</v>
      </c>
    </row>
    <row r="13" spans="1:6" ht="19.5" customHeight="1">
      <c r="A13" s="60"/>
      <c r="B13" s="61"/>
      <c r="C13" s="304" t="s">
        <v>479</v>
      </c>
      <c r="D13" s="305">
        <f>D14+D15</f>
        <v>199</v>
      </c>
      <c r="E13" s="305">
        <f>E14+E15</f>
        <v>200</v>
      </c>
      <c r="F13" s="630">
        <f t="shared" si="0"/>
        <v>100.50251256281406</v>
      </c>
    </row>
    <row r="14" spans="1:6" ht="19.5" customHeight="1">
      <c r="A14" s="169">
        <v>1000215</v>
      </c>
      <c r="B14" s="306"/>
      <c r="C14" s="302" t="s">
        <v>480</v>
      </c>
      <c r="D14" s="302">
        <v>162</v>
      </c>
      <c r="E14" s="301">
        <v>160</v>
      </c>
      <c r="F14" s="634">
        <f t="shared" si="0"/>
        <v>98.76543209876543</v>
      </c>
    </row>
    <row r="15" spans="1:6" ht="19.5" customHeight="1" thickBot="1">
      <c r="A15" s="180">
        <v>1000207</v>
      </c>
      <c r="B15" s="312"/>
      <c r="C15" s="313" t="s">
        <v>485</v>
      </c>
      <c r="D15" s="313">
        <v>37</v>
      </c>
      <c r="E15" s="314">
        <v>40</v>
      </c>
      <c r="F15" s="640">
        <f t="shared" si="0"/>
        <v>108.10810810810811</v>
      </c>
    </row>
    <row r="16" spans="5:6" ht="12.75">
      <c r="E16" s="7"/>
      <c r="F16" s="42"/>
    </row>
    <row r="17" spans="5:6" ht="12.75">
      <c r="E17" s="7"/>
      <c r="F17" s="42"/>
    </row>
    <row r="18" spans="5:6" ht="12.75">
      <c r="E18" s="7"/>
      <c r="F18" s="42"/>
    </row>
    <row r="19" spans="5:6" ht="12.75">
      <c r="E19" s="7"/>
      <c r="F19" s="42"/>
    </row>
    <row r="20" spans="5:6" ht="12.75">
      <c r="E20" s="7"/>
      <c r="F20" s="42"/>
    </row>
    <row r="21" spans="5:6" ht="12.75">
      <c r="E21" s="7"/>
      <c r="F21" s="42"/>
    </row>
    <row r="22" spans="5:6" ht="12.75">
      <c r="E22" s="7"/>
      <c r="F22" s="42"/>
    </row>
    <row r="23" spans="5:6" ht="12.75">
      <c r="E23" s="7"/>
      <c r="F23" s="42"/>
    </row>
    <row r="24" spans="5:6" ht="12.75">
      <c r="E24" s="7"/>
      <c r="F24" s="42"/>
    </row>
    <row r="25" spans="5:6" ht="12.75">
      <c r="E25" s="7"/>
      <c r="F25" s="42"/>
    </row>
    <row r="26" spans="5:6" ht="12.75">
      <c r="E26" s="7"/>
      <c r="F26" s="42"/>
    </row>
    <row r="27" spans="5:6" ht="12.75">
      <c r="E27" s="7"/>
      <c r="F27" s="42"/>
    </row>
    <row r="28" spans="5:6" ht="12.75">
      <c r="E28" s="7"/>
      <c r="F28" s="42"/>
    </row>
    <row r="29" spans="5:6" ht="12.75">
      <c r="E29" s="7"/>
      <c r="F29" s="42"/>
    </row>
    <row r="30" spans="5:6" ht="12.75">
      <c r="E30" s="7"/>
      <c r="F30" s="42"/>
    </row>
    <row r="31" spans="5:6" ht="12.75">
      <c r="E31" s="7"/>
      <c r="F31" s="42"/>
    </row>
    <row r="32" spans="5:6" ht="12.75">
      <c r="E32" s="7"/>
      <c r="F32" s="42"/>
    </row>
    <row r="33" spans="5:6" ht="12.75">
      <c r="E33" s="7"/>
      <c r="F33" s="42"/>
    </row>
    <row r="34" spans="5:6" ht="12.75">
      <c r="E34" s="7"/>
      <c r="F34" s="42"/>
    </row>
    <row r="35" spans="5:6" ht="12.75">
      <c r="E35" s="7"/>
      <c r="F35" s="42"/>
    </row>
    <row r="36" spans="5:6" ht="12.75">
      <c r="E36" s="7"/>
      <c r="F36" s="42"/>
    </row>
    <row r="37" spans="5:6" ht="12.75">
      <c r="E37" s="7"/>
      <c r="F37" s="42"/>
    </row>
    <row r="38" spans="5:6" ht="12.75">
      <c r="E38" s="7"/>
      <c r="F38" s="42"/>
    </row>
    <row r="39" spans="5:6" ht="12.75">
      <c r="E39" s="7"/>
      <c r="F39" s="42"/>
    </row>
    <row r="40" spans="5:6" ht="12.75">
      <c r="E40" s="7"/>
      <c r="F40" s="42"/>
    </row>
    <row r="41" spans="5:6" ht="12.75">
      <c r="E41" s="7"/>
      <c r="F41" s="42"/>
    </row>
    <row r="42" spans="5:6" ht="12.75">
      <c r="E42" s="7"/>
      <c r="F42" s="42"/>
    </row>
    <row r="43" spans="5:6" ht="12.75">
      <c r="E43" s="7"/>
      <c r="F43" s="42"/>
    </row>
    <row r="44" spans="5:6" ht="12.75">
      <c r="E44" s="7"/>
      <c r="F44" s="42"/>
    </row>
    <row r="45" spans="5:6" ht="12.75">
      <c r="E45" s="7"/>
      <c r="F45" s="42"/>
    </row>
    <row r="46" spans="5:6" ht="12.75">
      <c r="E46" s="7"/>
      <c r="F46" s="42"/>
    </row>
    <row r="47" spans="5:6" ht="12.75">
      <c r="E47" s="7"/>
      <c r="F47" s="7"/>
    </row>
    <row r="48" spans="5:6" ht="12.75">
      <c r="E48" s="7"/>
      <c r="F48" s="7"/>
    </row>
    <row r="49" ht="12.75">
      <c r="D49" s="39"/>
    </row>
  </sheetData>
  <sheetProtection/>
  <printOptions/>
  <pageMargins left="0" right="0" top="0" bottom="0" header="0.5" footer="0.5"/>
  <pageSetup horizontalDpi="1200" verticalDpi="1200" orientation="portrait" paperSize="9" scale="90" r:id="rId1"/>
  <ignoredErrors>
    <ignoredError sqref="A8:B11 A6:B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C4" sqref="C4:C12"/>
    </sheetView>
  </sheetViews>
  <sheetFormatPr defaultColWidth="9.140625" defaultRowHeight="12.75"/>
  <cols>
    <col min="1" max="1" width="62.57421875" style="262" customWidth="1"/>
    <col min="2" max="2" width="15.8515625" style="262" customWidth="1"/>
    <col min="3" max="3" width="14.421875" style="262" customWidth="1"/>
    <col min="4" max="16384" width="9.140625" style="262" customWidth="1"/>
  </cols>
  <sheetData>
    <row r="1" spans="1:3" ht="12.75">
      <c r="A1" s="593" t="s">
        <v>1016</v>
      </c>
      <c r="B1" s="594"/>
      <c r="C1" s="594"/>
    </row>
    <row r="2" spans="1:2" ht="12.75">
      <c r="A2" s="595"/>
      <c r="B2" s="596"/>
    </row>
    <row r="3" spans="1:2" ht="13.5" thickBot="1">
      <c r="A3" s="261"/>
      <c r="B3" s="597" t="s">
        <v>588</v>
      </c>
    </row>
    <row r="4" spans="1:3" ht="30.75" customHeight="1">
      <c r="A4" s="270" t="s">
        <v>1035</v>
      </c>
      <c r="B4" s="271" t="s">
        <v>590</v>
      </c>
      <c r="C4" s="761"/>
    </row>
    <row r="5" spans="1:3" ht="18" customHeight="1">
      <c r="A5" s="273" t="s">
        <v>1015</v>
      </c>
      <c r="B5" s="584">
        <f>B6+B7+B8+B9+B10+B11+B12+B15+B16+B18+B20+B24+B25+B26</f>
        <v>175753</v>
      </c>
      <c r="C5" s="762" t="s">
        <v>1013</v>
      </c>
    </row>
    <row r="6" spans="1:3" ht="18" customHeight="1">
      <c r="A6" s="263" t="s">
        <v>926</v>
      </c>
      <c r="B6" s="728">
        <v>1975</v>
      </c>
      <c r="C6" s="762"/>
    </row>
    <row r="7" spans="1:3" ht="18" customHeight="1">
      <c r="A7" s="263" t="s">
        <v>927</v>
      </c>
      <c r="B7" s="728">
        <v>2059</v>
      </c>
      <c r="C7" s="762"/>
    </row>
    <row r="8" spans="1:3" ht="18" customHeight="1">
      <c r="A8" s="263" t="s">
        <v>928</v>
      </c>
      <c r="B8" s="728">
        <v>2034</v>
      </c>
      <c r="C8" s="762"/>
    </row>
    <row r="9" spans="1:3" ht="18" customHeight="1">
      <c r="A9" s="263" t="s">
        <v>929</v>
      </c>
      <c r="B9" s="728">
        <v>1934</v>
      </c>
      <c r="C9" s="762"/>
    </row>
    <row r="10" spans="1:3" ht="18" customHeight="1">
      <c r="A10" s="263" t="s">
        <v>930</v>
      </c>
      <c r="B10" s="728">
        <v>1930</v>
      </c>
      <c r="C10" s="762"/>
    </row>
    <row r="11" spans="1:3" ht="18" customHeight="1">
      <c r="A11" s="263" t="s">
        <v>931</v>
      </c>
      <c r="B11" s="728">
        <v>1903</v>
      </c>
      <c r="C11" s="762"/>
    </row>
    <row r="12" spans="1:3" ht="18" customHeight="1">
      <c r="A12" s="263" t="s">
        <v>932</v>
      </c>
      <c r="B12" s="264">
        <v>1812</v>
      </c>
      <c r="C12" s="762" t="s">
        <v>1012</v>
      </c>
    </row>
    <row r="13" spans="1:3" ht="18" customHeight="1" thickBot="1">
      <c r="A13" s="589" t="s">
        <v>933</v>
      </c>
      <c r="B13" s="728">
        <v>1779</v>
      </c>
      <c r="C13" s="592"/>
    </row>
    <row r="14" spans="1:2" ht="18" customHeight="1" thickBot="1" thickTop="1">
      <c r="A14" s="587" t="s">
        <v>934</v>
      </c>
      <c r="B14" s="588">
        <f>SUM(B6:B13)</f>
        <v>15426</v>
      </c>
    </row>
    <row r="15" spans="1:2" ht="18" customHeight="1" thickTop="1">
      <c r="A15" s="585" t="s">
        <v>591</v>
      </c>
      <c r="B15" s="586">
        <f>B31+B32+B33+B34+B35+B37+B38</f>
        <v>12068</v>
      </c>
    </row>
    <row r="16" spans="1:2" ht="18" customHeight="1">
      <c r="A16" s="265" t="s">
        <v>937</v>
      </c>
      <c r="B16" s="264">
        <f>B39+B41+B40+B42</f>
        <v>3711</v>
      </c>
    </row>
    <row r="17" spans="1:2" ht="18" customHeight="1">
      <c r="A17" s="590" t="s">
        <v>935</v>
      </c>
      <c r="B17" s="729">
        <f>B20+B24+B25+B26+B18</f>
        <v>146327</v>
      </c>
    </row>
    <row r="18" spans="1:2" ht="18" customHeight="1">
      <c r="A18" s="267" t="s">
        <v>936</v>
      </c>
      <c r="B18" s="730">
        <v>40676</v>
      </c>
    </row>
    <row r="19" spans="1:2" ht="18" customHeight="1">
      <c r="A19" s="590" t="s">
        <v>838</v>
      </c>
      <c r="B19" s="731"/>
    </row>
    <row r="20" spans="1:2" ht="18" customHeight="1">
      <c r="A20" s="267" t="s">
        <v>837</v>
      </c>
      <c r="B20" s="732">
        <v>39565</v>
      </c>
    </row>
    <row r="21" spans="1:2" ht="18" customHeight="1">
      <c r="A21" s="590" t="s">
        <v>876</v>
      </c>
      <c r="B21" s="733">
        <v>41078</v>
      </c>
    </row>
    <row r="22" spans="1:2" ht="18" customHeight="1">
      <c r="A22" s="590" t="s">
        <v>877</v>
      </c>
      <c r="B22" s="734">
        <v>32316</v>
      </c>
    </row>
    <row r="23" spans="1:2" ht="18" customHeight="1">
      <c r="A23" s="590" t="s">
        <v>352</v>
      </c>
      <c r="B23" s="733">
        <v>53849</v>
      </c>
    </row>
    <row r="24" spans="1:2" ht="18" customHeight="1">
      <c r="A24" s="265" t="s">
        <v>592</v>
      </c>
      <c r="B24" s="732">
        <v>37015</v>
      </c>
    </row>
    <row r="25" spans="1:2" ht="18" customHeight="1">
      <c r="A25" s="265" t="s">
        <v>900</v>
      </c>
      <c r="B25" s="728">
        <v>10741</v>
      </c>
    </row>
    <row r="26" spans="1:2" ht="18" customHeight="1">
      <c r="A26" s="265" t="s">
        <v>790</v>
      </c>
      <c r="B26" s="732">
        <v>18330</v>
      </c>
    </row>
    <row r="27" spans="1:2" ht="18" customHeight="1">
      <c r="A27" s="591" t="s">
        <v>593</v>
      </c>
      <c r="B27" s="735">
        <v>43718</v>
      </c>
    </row>
    <row r="28" spans="1:2" ht="18" customHeight="1">
      <c r="A28" s="591" t="s">
        <v>594</v>
      </c>
      <c r="B28" s="732">
        <v>81184</v>
      </c>
    </row>
    <row r="29" spans="1:2" ht="18" customHeight="1">
      <c r="A29" s="591" t="s">
        <v>350</v>
      </c>
      <c r="B29" s="733">
        <v>54773</v>
      </c>
    </row>
    <row r="30" spans="1:2" ht="18" customHeight="1">
      <c r="A30" s="591" t="s">
        <v>351</v>
      </c>
      <c r="B30" s="734">
        <v>26175</v>
      </c>
    </row>
    <row r="31" spans="1:3" ht="18" customHeight="1">
      <c r="A31" s="268" t="s">
        <v>878</v>
      </c>
      <c r="B31" s="736">
        <v>1859</v>
      </c>
      <c r="C31" s="262">
        <f>SUM(B31:B42)</f>
        <v>17506</v>
      </c>
    </row>
    <row r="32" spans="1:2" ht="18" customHeight="1">
      <c r="A32" s="268" t="s">
        <v>879</v>
      </c>
      <c r="B32" s="736">
        <v>1807</v>
      </c>
    </row>
    <row r="33" spans="1:2" ht="18" customHeight="1">
      <c r="A33" s="268" t="s">
        <v>880</v>
      </c>
      <c r="B33" s="736">
        <v>1747</v>
      </c>
    </row>
    <row r="34" spans="1:2" ht="18" customHeight="1">
      <c r="A34" s="268" t="s">
        <v>881</v>
      </c>
      <c r="B34" s="736">
        <v>1679</v>
      </c>
    </row>
    <row r="35" spans="1:2" ht="18" customHeight="1">
      <c r="A35" s="268" t="s">
        <v>882</v>
      </c>
      <c r="B35" s="736">
        <v>1658</v>
      </c>
    </row>
    <row r="36" spans="1:2" ht="18" customHeight="1">
      <c r="A36" s="268" t="s">
        <v>883</v>
      </c>
      <c r="B36" s="736">
        <v>1727</v>
      </c>
    </row>
    <row r="37" spans="1:2" ht="18" customHeight="1">
      <c r="A37" s="268" t="s">
        <v>884</v>
      </c>
      <c r="B37" s="736">
        <v>1647</v>
      </c>
    </row>
    <row r="38" spans="1:2" ht="18" customHeight="1">
      <c r="A38" s="268" t="s">
        <v>885</v>
      </c>
      <c r="B38" s="736">
        <v>1671</v>
      </c>
    </row>
    <row r="39" spans="1:2" ht="18" customHeight="1">
      <c r="A39" s="268" t="s">
        <v>886</v>
      </c>
      <c r="B39" s="736">
        <v>1005</v>
      </c>
    </row>
    <row r="40" spans="1:2" ht="18" customHeight="1">
      <c r="A40" s="268" t="s">
        <v>887</v>
      </c>
      <c r="B40" s="736">
        <v>977</v>
      </c>
    </row>
    <row r="41" spans="1:2" ht="18" customHeight="1">
      <c r="A41" s="268" t="s">
        <v>888</v>
      </c>
      <c r="B41" s="736">
        <v>894</v>
      </c>
    </row>
    <row r="42" spans="1:2" ht="12.75">
      <c r="A42" s="268" t="s">
        <v>889</v>
      </c>
      <c r="B42" s="736">
        <v>835</v>
      </c>
    </row>
    <row r="43" spans="1:2" ht="12.75">
      <c r="A43" s="268" t="s">
        <v>782</v>
      </c>
      <c r="B43" s="266"/>
    </row>
    <row r="44" spans="1:2" ht="12.75">
      <c r="A44" s="268" t="s">
        <v>783</v>
      </c>
      <c r="B44" s="266"/>
    </row>
    <row r="45" spans="1:2" ht="13.5" thickBot="1">
      <c r="A45" s="274" t="s">
        <v>595</v>
      </c>
      <c r="B45" s="269"/>
    </row>
    <row r="46" ht="12.75">
      <c r="A46" s="275" t="s">
        <v>353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B1">
      <selection activeCell="D3" sqref="D3"/>
    </sheetView>
  </sheetViews>
  <sheetFormatPr defaultColWidth="9.140625" defaultRowHeight="12.75"/>
  <cols>
    <col min="1" max="2" width="9.140625" style="6" customWidth="1"/>
    <col min="3" max="3" width="47.140625" style="6" customWidth="1"/>
    <col min="4" max="4" width="11.421875" style="6" customWidth="1"/>
    <col min="5" max="5" width="10.421875" style="6" customWidth="1"/>
    <col min="6" max="6" width="10.28125" style="6" customWidth="1"/>
    <col min="7" max="16384" width="9.140625" style="6" customWidth="1"/>
  </cols>
  <sheetData>
    <row r="1" spans="1:2" ht="12.75">
      <c r="A1" s="16" t="s">
        <v>720</v>
      </c>
      <c r="B1" s="86"/>
    </row>
    <row r="2" spans="2:6" ht="13.5" thickBot="1">
      <c r="B2" s="14"/>
      <c r="F2" s="39" t="s">
        <v>829</v>
      </c>
    </row>
    <row r="3" spans="1:6" ht="45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25" t="s">
        <v>987</v>
      </c>
    </row>
    <row r="4" spans="1:6" ht="19.5" customHeight="1">
      <c r="A4" s="60"/>
      <c r="B4" s="61"/>
      <c r="C4" s="304" t="s">
        <v>447</v>
      </c>
      <c r="D4" s="304">
        <f>D5+D6</f>
        <v>0</v>
      </c>
      <c r="E4" s="304">
        <f>E5+E6</f>
        <v>0</v>
      </c>
      <c r="F4" s="35" t="e">
        <f>E4/D4*100</f>
        <v>#DIV/0!</v>
      </c>
    </row>
    <row r="5" spans="1:6" ht="19.5" customHeight="1">
      <c r="A5" s="299">
        <v>2000016</v>
      </c>
      <c r="B5" s="289"/>
      <c r="C5" s="300" t="s">
        <v>555</v>
      </c>
      <c r="D5" s="302"/>
      <c r="E5" s="301"/>
      <c r="F5" s="40" t="e">
        <f aca="true" t="shared" si="0" ref="F5:F12">E5/D5*100</f>
        <v>#DIV/0!</v>
      </c>
    </row>
    <row r="6" spans="1:6" ht="19.5" customHeight="1">
      <c r="A6" s="299">
        <v>2000016</v>
      </c>
      <c r="B6" s="289" t="s">
        <v>749</v>
      </c>
      <c r="C6" s="300" t="s">
        <v>561</v>
      </c>
      <c r="D6" s="302"/>
      <c r="E6" s="301"/>
      <c r="F6" s="40" t="e">
        <f t="shared" si="0"/>
        <v>#DIV/0!</v>
      </c>
    </row>
    <row r="7" spans="1:6" ht="19.5" customHeight="1">
      <c r="A7" s="60"/>
      <c r="B7" s="61"/>
      <c r="C7" s="304" t="s">
        <v>569</v>
      </c>
      <c r="D7" s="305">
        <f>D8+D9+D10+D11+D12</f>
        <v>0</v>
      </c>
      <c r="E7" s="305">
        <f>E8+E9+E10+E11+E12</f>
        <v>0</v>
      </c>
      <c r="F7" s="35" t="e">
        <f t="shared" si="0"/>
        <v>#DIV/0!</v>
      </c>
    </row>
    <row r="8" spans="1:6" ht="31.5" customHeight="1">
      <c r="A8" s="299">
        <v>1000124</v>
      </c>
      <c r="B8" s="289"/>
      <c r="C8" s="300" t="s">
        <v>664</v>
      </c>
      <c r="D8" s="302"/>
      <c r="E8" s="301"/>
      <c r="F8" s="40" t="e">
        <f t="shared" si="0"/>
        <v>#DIV/0!</v>
      </c>
    </row>
    <row r="9" spans="1:6" ht="27" customHeight="1">
      <c r="A9" s="299" t="s">
        <v>426</v>
      </c>
      <c r="B9" s="289"/>
      <c r="C9" s="300" t="s">
        <v>628</v>
      </c>
      <c r="D9" s="302"/>
      <c r="E9" s="301"/>
      <c r="F9" s="40" t="e">
        <f t="shared" si="0"/>
        <v>#DIV/0!</v>
      </c>
    </row>
    <row r="10" spans="1:6" ht="26.25" customHeight="1">
      <c r="A10" s="299" t="s">
        <v>430</v>
      </c>
      <c r="B10" s="289"/>
      <c r="C10" s="300" t="s">
        <v>629</v>
      </c>
      <c r="D10" s="302"/>
      <c r="E10" s="301"/>
      <c r="F10" s="40" t="e">
        <f t="shared" si="0"/>
        <v>#DIV/0!</v>
      </c>
    </row>
    <row r="11" spans="1:6" ht="19.5" customHeight="1">
      <c r="A11" s="299" t="s">
        <v>431</v>
      </c>
      <c r="B11" s="289"/>
      <c r="C11" s="300" t="s">
        <v>614</v>
      </c>
      <c r="D11" s="302"/>
      <c r="E11" s="301"/>
      <c r="F11" s="40" t="e">
        <f t="shared" si="0"/>
        <v>#DIV/0!</v>
      </c>
    </row>
    <row r="12" spans="1:6" ht="19.5" customHeight="1" thickBot="1">
      <c r="A12" s="328" t="s">
        <v>366</v>
      </c>
      <c r="B12" s="316"/>
      <c r="C12" s="329" t="s">
        <v>367</v>
      </c>
      <c r="D12" s="313"/>
      <c r="E12" s="314"/>
      <c r="F12" s="41" t="e">
        <f t="shared" si="0"/>
        <v>#DIV/0!</v>
      </c>
    </row>
    <row r="13" spans="5:6" ht="12.75">
      <c r="E13" s="7"/>
      <c r="F13" s="42"/>
    </row>
    <row r="14" spans="5:6" ht="12.75">
      <c r="E14" s="7"/>
      <c r="F14" s="42"/>
    </row>
    <row r="15" spans="5:6" ht="12.75">
      <c r="E15" s="7"/>
      <c r="F15" s="42"/>
    </row>
    <row r="16" spans="5:6" ht="12.75">
      <c r="E16" s="7"/>
      <c r="F16" s="42"/>
    </row>
    <row r="17" spans="5:6" ht="12.75">
      <c r="E17" s="7"/>
      <c r="F17" s="42"/>
    </row>
    <row r="18" spans="5:6" ht="12.75">
      <c r="E18" s="7"/>
      <c r="F18" s="42"/>
    </row>
    <row r="19" spans="5:6" ht="12.75">
      <c r="E19" s="7"/>
      <c r="F19" s="42"/>
    </row>
    <row r="20" spans="5:6" ht="12.75">
      <c r="E20" s="7"/>
      <c r="F20" s="42"/>
    </row>
    <row r="21" spans="5:6" ht="12.75">
      <c r="E21" s="7"/>
      <c r="F21" s="42"/>
    </row>
    <row r="22" spans="5:6" ht="12.75">
      <c r="E22" s="7"/>
      <c r="F22" s="42"/>
    </row>
    <row r="23" spans="5:6" ht="12.75">
      <c r="E23" s="7"/>
      <c r="F23" s="42"/>
    </row>
    <row r="24" spans="5:6" ht="12.75">
      <c r="E24" s="7"/>
      <c r="F24" s="42"/>
    </row>
    <row r="25" spans="5:6" ht="12.75">
      <c r="E25" s="7"/>
      <c r="F25" s="42"/>
    </row>
    <row r="26" spans="5:6" ht="12.75">
      <c r="E26" s="7"/>
      <c r="F26" s="42"/>
    </row>
    <row r="27" spans="5:6" ht="12.75">
      <c r="E27" s="7"/>
      <c r="F27" s="42"/>
    </row>
    <row r="28" spans="5:6" ht="12.75">
      <c r="E28" s="7"/>
      <c r="F28" s="42"/>
    </row>
    <row r="29" spans="5:6" ht="12.75">
      <c r="E29" s="7"/>
      <c r="F29" s="42"/>
    </row>
    <row r="30" spans="5:6" ht="12.75">
      <c r="E30" s="7"/>
      <c r="F30" s="42"/>
    </row>
    <row r="31" spans="5:6" ht="12.75">
      <c r="E31" s="7"/>
      <c r="F31" s="42"/>
    </row>
    <row r="32" spans="5:6" ht="12.75">
      <c r="E32" s="7"/>
      <c r="F32" s="42"/>
    </row>
    <row r="33" spans="5:6" ht="12.75">
      <c r="E33" s="7"/>
      <c r="F33" s="42"/>
    </row>
    <row r="34" spans="5:6" ht="12.75">
      <c r="E34" s="7"/>
      <c r="F34" s="42"/>
    </row>
    <row r="35" spans="5:6" ht="12.75">
      <c r="E35" s="7"/>
      <c r="F35" s="42"/>
    </row>
    <row r="36" spans="5:6" ht="12.75">
      <c r="E36" s="7"/>
      <c r="F36" s="42"/>
    </row>
    <row r="37" spans="5:6" ht="12.75">
      <c r="E37" s="7"/>
      <c r="F37" s="42"/>
    </row>
    <row r="38" spans="5:6" ht="12.75">
      <c r="E38" s="7"/>
      <c r="F38" s="42"/>
    </row>
    <row r="39" spans="5:6" ht="12.75">
      <c r="E39" s="7"/>
      <c r="F39" s="42"/>
    </row>
    <row r="40" spans="5:6" ht="12.75">
      <c r="E40" s="7"/>
      <c r="F40" s="42"/>
    </row>
    <row r="41" spans="5:6" ht="12.75">
      <c r="E41" s="7"/>
      <c r="F41" s="42"/>
    </row>
    <row r="42" spans="5:6" ht="12.75">
      <c r="E42" s="7"/>
      <c r="F42" s="42"/>
    </row>
    <row r="43" spans="5:6" ht="12.75">
      <c r="E43" s="7"/>
      <c r="F43" s="42"/>
    </row>
    <row r="44" spans="5:6" ht="12.75">
      <c r="E44" s="7"/>
      <c r="F44" s="42"/>
    </row>
    <row r="45" spans="5:6" ht="12.75">
      <c r="E45" s="7"/>
      <c r="F45" s="42"/>
    </row>
    <row r="46" spans="5:6" ht="12.75">
      <c r="E46" s="7"/>
      <c r="F46" s="42"/>
    </row>
    <row r="47" spans="5:6" ht="12.75">
      <c r="E47" s="7"/>
      <c r="F47" s="7"/>
    </row>
    <row r="49" ht="12.75">
      <c r="D49" s="39"/>
    </row>
  </sheetData>
  <sheetProtection/>
  <printOptions/>
  <pageMargins left="0" right="0" top="0" bottom="0" header="0.5" footer="0.5"/>
  <pageSetup horizontalDpi="600" verticalDpi="600" orientation="portrait" scale="94" r:id="rId1"/>
  <ignoredErrors>
    <ignoredError sqref="A6:B11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33.421875" style="68" customWidth="1"/>
    <col min="2" max="2" width="34.7109375" style="69" customWidth="1"/>
    <col min="3" max="3" width="11.57421875" style="69" customWidth="1"/>
    <col min="4" max="4" width="11.8515625" style="69" customWidth="1"/>
    <col min="5" max="5" width="10.00390625" style="69" customWidth="1"/>
    <col min="6" max="16384" width="9.140625" style="69" customWidth="1"/>
  </cols>
  <sheetData>
    <row r="1" spans="1:2" s="67" customFormat="1" ht="12.75" customHeight="1">
      <c r="A1" s="983" t="s">
        <v>587</v>
      </c>
      <c r="B1" s="983"/>
    </row>
    <row r="2" spans="1:5" ht="12.75" customHeight="1" thickBot="1">
      <c r="A2" s="616" t="s">
        <v>1016</v>
      </c>
      <c r="E2" s="39" t="s">
        <v>395</v>
      </c>
    </row>
    <row r="3" spans="1:5" ht="55.5" customHeight="1">
      <c r="A3" s="70" t="s">
        <v>281</v>
      </c>
      <c r="B3" s="59" t="s">
        <v>470</v>
      </c>
      <c r="C3" s="45" t="s">
        <v>1020</v>
      </c>
      <c r="D3" s="46" t="s">
        <v>1018</v>
      </c>
      <c r="E3" s="72" t="s">
        <v>987</v>
      </c>
    </row>
    <row r="4" spans="1:6" ht="18" customHeight="1">
      <c r="A4" s="73"/>
      <c r="B4" s="74" t="s">
        <v>574</v>
      </c>
      <c r="C4" s="75">
        <f>C5+C6+C7+C8</f>
        <v>49293</v>
      </c>
      <c r="D4" s="75">
        <f>D5+D6+D7+D8</f>
        <v>70500</v>
      </c>
      <c r="E4" s="655">
        <f>D4/C4*100</f>
        <v>143.02233582861663</v>
      </c>
      <c r="F4" s="76"/>
    </row>
    <row r="5" spans="1:8" ht="27.75" customHeight="1">
      <c r="A5" s="77" t="s">
        <v>951</v>
      </c>
      <c r="B5" s="82" t="s">
        <v>781</v>
      </c>
      <c r="C5" s="81">
        <v>23522</v>
      </c>
      <c r="D5" s="81">
        <v>27500</v>
      </c>
      <c r="E5" s="656">
        <f aca="true" t="shared" si="0" ref="E5:E21">D5/C5*100</f>
        <v>116.91182722557605</v>
      </c>
      <c r="F5" s="984" t="s">
        <v>1008</v>
      </c>
      <c r="G5" s="985"/>
      <c r="H5" s="985"/>
    </row>
    <row r="6" spans="1:8" ht="19.5" customHeight="1">
      <c r="A6" s="77">
        <v>2400125</v>
      </c>
      <c r="B6" s="78" t="s">
        <v>575</v>
      </c>
      <c r="C6" s="79">
        <v>6325</v>
      </c>
      <c r="D6" s="79">
        <v>18000</v>
      </c>
      <c r="E6" s="657">
        <f t="shared" si="0"/>
        <v>284.5849802371541</v>
      </c>
      <c r="F6" s="76">
        <f>C6+C7+C8</f>
        <v>25771</v>
      </c>
      <c r="G6" s="76">
        <f>D6+D7+D8</f>
        <v>43000</v>
      </c>
      <c r="H6" s="69">
        <f>G6/F6*100</f>
        <v>166.85421597920143</v>
      </c>
    </row>
    <row r="7" spans="1:6" ht="19.5" customHeight="1">
      <c r="A7" s="77" t="s">
        <v>953</v>
      </c>
      <c r="B7" s="78" t="s">
        <v>576</v>
      </c>
      <c r="C7" s="79">
        <v>13115</v>
      </c>
      <c r="D7" s="79">
        <v>18000</v>
      </c>
      <c r="E7" s="657">
        <f t="shared" si="0"/>
        <v>137.24742661075103</v>
      </c>
      <c r="F7" s="76"/>
    </row>
    <row r="8" spans="1:6" ht="19.5" customHeight="1">
      <c r="A8" s="77" t="s">
        <v>954</v>
      </c>
      <c r="B8" s="78" t="s">
        <v>577</v>
      </c>
      <c r="C8" s="79">
        <v>6331</v>
      </c>
      <c r="D8" s="79">
        <v>7000</v>
      </c>
      <c r="E8" s="657">
        <f t="shared" si="0"/>
        <v>110.5670510187964</v>
      </c>
      <c r="F8" s="76"/>
    </row>
    <row r="9" spans="1:6" ht="38.25">
      <c r="A9" s="77" t="s">
        <v>952</v>
      </c>
      <c r="B9" s="80" t="s">
        <v>496</v>
      </c>
      <c r="C9" s="81">
        <v>11982</v>
      </c>
      <c r="D9" s="81">
        <v>27500</v>
      </c>
      <c r="E9" s="656">
        <f t="shared" si="0"/>
        <v>229.5109330662661</v>
      </c>
      <c r="F9" s="76"/>
    </row>
    <row r="10" spans="1:6" ht="17.25" customHeight="1">
      <c r="A10" s="77"/>
      <c r="B10" s="82" t="s">
        <v>780</v>
      </c>
      <c r="C10" s="79"/>
      <c r="D10" s="79"/>
      <c r="E10" s="657"/>
      <c r="F10" s="76"/>
    </row>
    <row r="11" spans="1:6" ht="37.5" customHeight="1">
      <c r="A11" s="77"/>
      <c r="B11" s="82" t="s">
        <v>986</v>
      </c>
      <c r="C11" s="81">
        <f>SUM(C12:C20)</f>
        <v>71837</v>
      </c>
      <c r="D11" s="81">
        <f>SUM(D12:D20)</f>
        <v>74990</v>
      </c>
      <c r="E11" s="656">
        <f t="shared" si="0"/>
        <v>104.38910310842601</v>
      </c>
      <c r="F11" s="76"/>
    </row>
    <row r="12" spans="1:6" ht="20.25" customHeight="1">
      <c r="A12" s="77" t="s">
        <v>955</v>
      </c>
      <c r="B12" s="82" t="s">
        <v>891</v>
      </c>
      <c r="C12" s="81">
        <v>4545</v>
      </c>
      <c r="D12" s="81">
        <v>4500</v>
      </c>
      <c r="E12" s="656">
        <f t="shared" si="0"/>
        <v>99.00990099009901</v>
      </c>
      <c r="F12" s="76"/>
    </row>
    <row r="13" spans="1:8" ht="114" customHeight="1">
      <c r="A13" s="77" t="s">
        <v>956</v>
      </c>
      <c r="B13" s="78" t="s">
        <v>957</v>
      </c>
      <c r="C13" s="79">
        <v>19152</v>
      </c>
      <c r="D13" s="79">
        <v>20000</v>
      </c>
      <c r="E13" s="657">
        <f t="shared" si="0"/>
        <v>104.42773600668338</v>
      </c>
      <c r="F13" s="76">
        <f>C13+C14+C15+C16+C17+C18+C19+C20</f>
        <v>67292</v>
      </c>
      <c r="G13" s="76">
        <f>D13+D14+D15+D16+D17+D18+D19+D20</f>
        <v>70490</v>
      </c>
      <c r="H13" s="69">
        <f>G13/F13*100</f>
        <v>104.75242227902277</v>
      </c>
    </row>
    <row r="14" spans="1:8" ht="33" customHeight="1">
      <c r="A14" s="77" t="s">
        <v>958</v>
      </c>
      <c r="B14" s="78" t="s">
        <v>578</v>
      </c>
      <c r="C14" s="79">
        <v>8974</v>
      </c>
      <c r="D14" s="79">
        <v>9000</v>
      </c>
      <c r="E14" s="657">
        <f t="shared" si="0"/>
        <v>100.28972587474927</v>
      </c>
      <c r="F14" s="984" t="s">
        <v>1009</v>
      </c>
      <c r="G14" s="985"/>
      <c r="H14" s="985"/>
    </row>
    <row r="15" spans="1:6" ht="27.75" customHeight="1">
      <c r="A15" s="77" t="s">
        <v>959</v>
      </c>
      <c r="B15" s="78" t="s">
        <v>579</v>
      </c>
      <c r="C15" s="79">
        <v>4526</v>
      </c>
      <c r="D15" s="79">
        <v>4500</v>
      </c>
      <c r="E15" s="657">
        <f t="shared" si="0"/>
        <v>99.42554131683606</v>
      </c>
      <c r="F15" s="76"/>
    </row>
    <row r="16" spans="1:6" ht="105.75" customHeight="1">
      <c r="A16" s="77" t="s">
        <v>960</v>
      </c>
      <c r="B16" s="78" t="s">
        <v>580</v>
      </c>
      <c r="C16" s="79">
        <v>9023</v>
      </c>
      <c r="D16" s="79">
        <v>9000</v>
      </c>
      <c r="E16" s="657">
        <f t="shared" si="0"/>
        <v>99.74509586611991</v>
      </c>
      <c r="F16" s="76"/>
    </row>
    <row r="17" spans="1:6" ht="17.25" customHeight="1">
      <c r="A17" s="77" t="s">
        <v>961</v>
      </c>
      <c r="B17" s="78" t="s">
        <v>581</v>
      </c>
      <c r="C17" s="79">
        <v>6335</v>
      </c>
      <c r="D17" s="79">
        <v>9000</v>
      </c>
      <c r="E17" s="657">
        <f t="shared" si="0"/>
        <v>142.0678768745067</v>
      </c>
      <c r="F17" s="76"/>
    </row>
    <row r="18" spans="1:6" ht="69.75" customHeight="1">
      <c r="A18" s="77" t="s">
        <v>962</v>
      </c>
      <c r="B18" s="78" t="s">
        <v>582</v>
      </c>
      <c r="C18" s="79">
        <v>18250</v>
      </c>
      <c r="D18" s="79">
        <v>18000</v>
      </c>
      <c r="E18" s="657">
        <f t="shared" si="0"/>
        <v>98.63013698630137</v>
      </c>
      <c r="F18" s="76"/>
    </row>
    <row r="19" spans="1:6" ht="25.5">
      <c r="A19" s="77" t="s">
        <v>963</v>
      </c>
      <c r="B19" s="78" t="s">
        <v>964</v>
      </c>
      <c r="C19" s="79">
        <v>47</v>
      </c>
      <c r="D19" s="79">
        <v>40</v>
      </c>
      <c r="E19" s="657">
        <f t="shared" si="0"/>
        <v>85.1063829787234</v>
      </c>
      <c r="F19" s="76"/>
    </row>
    <row r="20" spans="1:6" ht="27.75" customHeight="1">
      <c r="A20" s="77" t="s">
        <v>965</v>
      </c>
      <c r="B20" s="78" t="s">
        <v>583</v>
      </c>
      <c r="C20" s="79">
        <v>985</v>
      </c>
      <c r="D20" s="79">
        <v>950</v>
      </c>
      <c r="E20" s="657">
        <f t="shared" si="0"/>
        <v>96.44670050761421</v>
      </c>
      <c r="F20" s="76"/>
    </row>
    <row r="21" spans="1:6" ht="18.75" customHeight="1" thickBot="1">
      <c r="A21" s="516"/>
      <c r="B21" s="83" t="s">
        <v>966</v>
      </c>
      <c r="C21" s="84">
        <f>C6+C7+C8+C13+C14+C15+C16+C17+C18+C19+C20</f>
        <v>93063</v>
      </c>
      <c r="D21" s="84">
        <f>D6+D7+D8+D13+D14+D15+D16+D17+D18+D19+D20</f>
        <v>113490</v>
      </c>
      <c r="E21" s="658">
        <f t="shared" si="0"/>
        <v>121.94964701331357</v>
      </c>
      <c r="F21" s="76"/>
    </row>
    <row r="22" spans="5:6" ht="12.75">
      <c r="E22" s="85"/>
      <c r="F22" s="76"/>
    </row>
    <row r="23" spans="5:6" ht="12.75">
      <c r="E23" s="85"/>
      <c r="F23" s="76"/>
    </row>
    <row r="24" spans="5:6" ht="12.75">
      <c r="E24" s="85"/>
      <c r="F24" s="76"/>
    </row>
    <row r="25" spans="5:6" ht="12.75">
      <c r="E25" s="85"/>
      <c r="F25" s="76"/>
    </row>
    <row r="26" spans="5:6" ht="12.75">
      <c r="E26" s="85"/>
      <c r="F26" s="76"/>
    </row>
    <row r="27" spans="5:6" ht="12.75">
      <c r="E27" s="85"/>
      <c r="F27" s="76"/>
    </row>
    <row r="28" spans="5:6" ht="12.75">
      <c r="E28" s="85"/>
      <c r="F28" s="76"/>
    </row>
    <row r="29" spans="5:6" ht="12.75">
      <c r="E29" s="85"/>
      <c r="F29" s="76"/>
    </row>
    <row r="30" spans="5:6" ht="12.75">
      <c r="E30" s="85"/>
      <c r="F30" s="76"/>
    </row>
    <row r="31" spans="5:6" ht="12.75">
      <c r="E31" s="85"/>
      <c r="F31" s="76"/>
    </row>
    <row r="32" spans="5:6" ht="12.75">
      <c r="E32" s="85"/>
      <c r="F32" s="76"/>
    </row>
    <row r="33" spans="5:6" ht="12.75">
      <c r="E33" s="85"/>
      <c r="F33" s="76"/>
    </row>
    <row r="34" spans="5:6" ht="12.75">
      <c r="E34" s="85"/>
      <c r="F34" s="76"/>
    </row>
    <row r="35" spans="5:6" ht="12.75">
      <c r="E35" s="85"/>
      <c r="F35" s="76"/>
    </row>
    <row r="36" spans="5:6" ht="12.75">
      <c r="E36" s="85"/>
      <c r="F36" s="76"/>
    </row>
    <row r="37" spans="5:6" ht="12.75">
      <c r="E37" s="85"/>
      <c r="F37" s="76"/>
    </row>
    <row r="38" spans="5:6" ht="12.75">
      <c r="E38" s="85"/>
      <c r="F38" s="76"/>
    </row>
    <row r="39" spans="5:6" ht="12.75">
      <c r="E39" s="85"/>
      <c r="F39" s="76"/>
    </row>
    <row r="40" spans="5:6" ht="12.75">
      <c r="E40" s="85"/>
      <c r="F40" s="76"/>
    </row>
    <row r="41" spans="5:6" ht="12.75">
      <c r="E41" s="85"/>
      <c r="F41" s="76"/>
    </row>
    <row r="42" spans="5:6" ht="12.75">
      <c r="E42" s="85"/>
      <c r="F42" s="76"/>
    </row>
    <row r="43" spans="5:6" ht="12.75">
      <c r="E43" s="85"/>
      <c r="F43" s="76"/>
    </row>
    <row r="44" spans="5:6" ht="12.75">
      <c r="E44" s="85"/>
      <c r="F44" s="76"/>
    </row>
    <row r="45" spans="5:6" ht="12.75">
      <c r="E45" s="85"/>
      <c r="F45" s="76"/>
    </row>
    <row r="46" spans="5:6" ht="12.75">
      <c r="E46" s="85"/>
      <c r="F46" s="76"/>
    </row>
    <row r="47" ht="12.75">
      <c r="E47" s="85"/>
    </row>
    <row r="48" ht="12.75">
      <c r="E48" s="85"/>
    </row>
    <row r="49" ht="12.75">
      <c r="D49" s="76"/>
    </row>
  </sheetData>
  <sheetProtection/>
  <mergeCells count="3">
    <mergeCell ref="A1:B1"/>
    <mergeCell ref="F5:H5"/>
    <mergeCell ref="F14:H14"/>
  </mergeCells>
  <printOptions/>
  <pageMargins left="0" right="0" top="0" bottom="0" header="0.5" footer="0.5"/>
  <pageSetup horizontalDpi="600" verticalDpi="600" orientation="portrait" paperSize="9" scale="73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PageLayoutView="0" workbookViewId="0" topLeftCell="A13">
      <selection activeCell="H16" sqref="H16"/>
    </sheetView>
  </sheetViews>
  <sheetFormatPr defaultColWidth="9.140625" defaultRowHeight="12.75"/>
  <cols>
    <col min="1" max="2" width="9.140625" style="520" customWidth="1"/>
    <col min="3" max="3" width="32.57421875" style="520" customWidth="1"/>
    <col min="4" max="4" width="12.7109375" style="520" customWidth="1"/>
    <col min="5" max="5" width="10.28125" style="520" customWidth="1"/>
    <col min="6" max="6" width="10.7109375" style="520" customWidth="1"/>
    <col min="7" max="16384" width="9.140625" style="520" customWidth="1"/>
  </cols>
  <sheetData>
    <row r="1" spans="1:5" ht="12">
      <c r="A1" s="517"/>
      <c r="B1" s="518"/>
      <c r="C1" s="519"/>
      <c r="D1" s="519"/>
      <c r="E1" s="519"/>
    </row>
    <row r="2" spans="1:5" ht="12.75" thickBot="1">
      <c r="A2" s="521" t="s">
        <v>1011</v>
      </c>
      <c r="B2" s="522"/>
      <c r="C2" s="519"/>
      <c r="D2" s="523"/>
      <c r="E2" s="519"/>
    </row>
    <row r="3" spans="1:6" ht="48.75" customHeight="1" thickBot="1">
      <c r="A3" s="524" t="s">
        <v>833</v>
      </c>
      <c r="B3" s="525" t="s">
        <v>834</v>
      </c>
      <c r="C3" s="526" t="s">
        <v>470</v>
      </c>
      <c r="D3" s="45" t="s">
        <v>1020</v>
      </c>
      <c r="E3" s="46" t="s">
        <v>1018</v>
      </c>
      <c r="F3" s="25" t="s">
        <v>987</v>
      </c>
    </row>
    <row r="4" spans="1:6" ht="24.75" customHeight="1" thickBot="1" thickTop="1">
      <c r="A4" s="549"/>
      <c r="B4" s="550"/>
      <c r="C4" s="551" t="s">
        <v>320</v>
      </c>
      <c r="D4" s="552">
        <f>D5+D6</f>
        <v>0</v>
      </c>
      <c r="E4" s="552">
        <f>E5+E6</f>
        <v>0</v>
      </c>
      <c r="F4" s="553" t="e">
        <f>E4/D4*100</f>
        <v>#DIV/0!</v>
      </c>
    </row>
    <row r="5" spans="1:6" ht="27" customHeight="1" thickTop="1">
      <c r="A5" s="527"/>
      <c r="B5" s="528"/>
      <c r="C5" s="548" t="s">
        <v>1010</v>
      </c>
      <c r="D5" s="529"/>
      <c r="E5" s="529"/>
      <c r="F5" s="530" t="e">
        <f aca="true" t="shared" si="0" ref="F5:F16">E5/D5*100</f>
        <v>#DIV/0!</v>
      </c>
    </row>
    <row r="6" spans="1:6" ht="27" customHeight="1" thickBot="1">
      <c r="A6" s="531"/>
      <c r="B6" s="532" t="s">
        <v>749</v>
      </c>
      <c r="C6" s="533" t="s">
        <v>561</v>
      </c>
      <c r="D6" s="529"/>
      <c r="E6" s="529"/>
      <c r="F6" s="557" t="e">
        <f t="shared" si="0"/>
        <v>#DIV/0!</v>
      </c>
    </row>
    <row r="7" spans="1:6" ht="27" customHeight="1" thickBot="1" thickTop="1">
      <c r="A7" s="554"/>
      <c r="B7" s="555"/>
      <c r="C7" s="552" t="s">
        <v>569</v>
      </c>
      <c r="D7" s="556">
        <f>SUM(D8:D16)</f>
        <v>0</v>
      </c>
      <c r="E7" s="556">
        <f>SUM(E8:E16)</f>
        <v>0</v>
      </c>
      <c r="F7" s="553" t="e">
        <f t="shared" si="0"/>
        <v>#DIV/0!</v>
      </c>
    </row>
    <row r="8" spans="1:6" ht="27" customHeight="1" thickTop="1">
      <c r="A8" s="527">
        <v>1000124</v>
      </c>
      <c r="B8" s="528"/>
      <c r="C8" s="534" t="s">
        <v>664</v>
      </c>
      <c r="D8" s="529"/>
      <c r="E8" s="529"/>
      <c r="F8" s="530" t="e">
        <f t="shared" si="0"/>
        <v>#DIV/0!</v>
      </c>
    </row>
    <row r="9" spans="1:6" ht="27" customHeight="1">
      <c r="A9" s="535" t="s">
        <v>426</v>
      </c>
      <c r="B9" s="536"/>
      <c r="C9" s="537" t="s">
        <v>628</v>
      </c>
      <c r="D9" s="529"/>
      <c r="E9" s="529"/>
      <c r="F9" s="558" t="e">
        <f t="shared" si="0"/>
        <v>#DIV/0!</v>
      </c>
    </row>
    <row r="10" spans="1:6" ht="27" customHeight="1">
      <c r="A10" s="535" t="s">
        <v>430</v>
      </c>
      <c r="B10" s="536"/>
      <c r="C10" s="537" t="s">
        <v>629</v>
      </c>
      <c r="D10" s="529"/>
      <c r="E10" s="529"/>
      <c r="F10" s="558" t="e">
        <f t="shared" si="0"/>
        <v>#DIV/0!</v>
      </c>
    </row>
    <row r="11" spans="1:6" ht="27" customHeight="1" thickBot="1">
      <c r="A11" s="535" t="s">
        <v>431</v>
      </c>
      <c r="B11" s="536"/>
      <c r="C11" s="537" t="s">
        <v>614</v>
      </c>
      <c r="D11" s="529"/>
      <c r="E11" s="529"/>
      <c r="F11" s="557" t="e">
        <f t="shared" si="0"/>
        <v>#DIV/0!</v>
      </c>
    </row>
    <row r="12" spans="1:6" ht="28.5" customHeight="1" thickTop="1">
      <c r="A12" s="538" t="s">
        <v>1</v>
      </c>
      <c r="B12" s="539"/>
      <c r="C12" s="540" t="s">
        <v>2</v>
      </c>
      <c r="D12" s="541"/>
      <c r="E12" s="541"/>
      <c r="F12" s="530" t="e">
        <f t="shared" si="0"/>
        <v>#DIV/0!</v>
      </c>
    </row>
    <row r="13" spans="1:6" ht="24.75" customHeight="1">
      <c r="A13" s="538" t="s">
        <v>3</v>
      </c>
      <c r="B13" s="539"/>
      <c r="C13" s="540" t="s">
        <v>4</v>
      </c>
      <c r="D13" s="541"/>
      <c r="E13" s="541"/>
      <c r="F13" s="558" t="e">
        <f t="shared" si="0"/>
        <v>#DIV/0!</v>
      </c>
    </row>
    <row r="14" spans="1:6" ht="27" customHeight="1">
      <c r="A14" s="538" t="s">
        <v>5</v>
      </c>
      <c r="B14" s="539"/>
      <c r="C14" s="540" t="s">
        <v>6</v>
      </c>
      <c r="D14" s="529"/>
      <c r="E14" s="529"/>
      <c r="F14" s="558" t="e">
        <f t="shared" si="0"/>
        <v>#DIV/0!</v>
      </c>
    </row>
    <row r="15" spans="1:6" ht="27" customHeight="1">
      <c r="A15" s="542">
        <v>1000140</v>
      </c>
      <c r="B15" s="539"/>
      <c r="C15" s="543" t="s">
        <v>473</v>
      </c>
      <c r="D15" s="529"/>
      <c r="E15" s="529"/>
      <c r="F15" s="558" t="e">
        <f t="shared" si="0"/>
        <v>#DIV/0!</v>
      </c>
    </row>
    <row r="16" spans="1:6" ht="27" customHeight="1" thickBot="1">
      <c r="A16" s="544">
        <v>1000157</v>
      </c>
      <c r="B16" s="545"/>
      <c r="C16" s="546" t="s">
        <v>428</v>
      </c>
      <c r="D16" s="547"/>
      <c r="E16" s="547"/>
      <c r="F16" s="559" t="e">
        <f t="shared" si="0"/>
        <v>#DIV/0!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9.140625" style="6" customWidth="1"/>
    <col min="2" max="2" width="9.140625" style="14" customWidth="1"/>
    <col min="3" max="3" width="49.140625" style="6" customWidth="1"/>
    <col min="4" max="4" width="11.140625" style="6" customWidth="1"/>
    <col min="5" max="5" width="10.421875" style="6" customWidth="1"/>
    <col min="6" max="16384" width="9.140625" style="6" customWidth="1"/>
  </cols>
  <sheetData>
    <row r="1" spans="1:3" ht="12.75">
      <c r="A1" s="16" t="s">
        <v>915</v>
      </c>
      <c r="B1" s="55"/>
      <c r="C1" s="56"/>
    </row>
    <row r="2" ht="13.5" thickBot="1">
      <c r="F2" s="39" t="s">
        <v>396</v>
      </c>
    </row>
    <row r="3" spans="1:6" ht="41.25" customHeight="1">
      <c r="A3" s="57" t="s">
        <v>833</v>
      </c>
      <c r="B3" s="58" t="s">
        <v>834</v>
      </c>
      <c r="C3" s="59" t="s">
        <v>470</v>
      </c>
      <c r="D3" s="45" t="s">
        <v>1020</v>
      </c>
      <c r="E3" s="46" t="s">
        <v>1018</v>
      </c>
      <c r="F3" s="25" t="s">
        <v>987</v>
      </c>
    </row>
    <row r="4" spans="1:6" ht="21" customHeight="1">
      <c r="A4" s="60"/>
      <c r="B4" s="61"/>
      <c r="C4" s="62" t="s">
        <v>512</v>
      </c>
      <c r="D4" s="27">
        <f>D5+D6+D7</f>
        <v>0</v>
      </c>
      <c r="E4" s="27">
        <f>E5+E6+E7</f>
        <v>0</v>
      </c>
      <c r="F4" s="31" t="e">
        <f>E4/D4*100</f>
        <v>#DIV/0!</v>
      </c>
    </row>
    <row r="5" spans="1:6" ht="38.25">
      <c r="A5" s="47">
        <v>1100032</v>
      </c>
      <c r="B5" s="63"/>
      <c r="C5" s="48" t="s">
        <v>912</v>
      </c>
      <c r="D5" s="11"/>
      <c r="E5" s="23"/>
      <c r="F5" s="40" t="e">
        <f>E5/D5*100</f>
        <v>#DIV/0!</v>
      </c>
    </row>
    <row r="6" spans="1:6" ht="38.25">
      <c r="A6" s="47">
        <v>1100033</v>
      </c>
      <c r="B6" s="63"/>
      <c r="C6" s="48" t="s">
        <v>913</v>
      </c>
      <c r="D6" s="11"/>
      <c r="E6" s="23"/>
      <c r="F6" s="40" t="e">
        <f>E6/D6*100</f>
        <v>#DIV/0!</v>
      </c>
    </row>
    <row r="7" spans="1:6" ht="51.75" thickBot="1">
      <c r="A7" s="64">
        <v>1100034</v>
      </c>
      <c r="B7" s="65"/>
      <c r="C7" s="66" t="s">
        <v>914</v>
      </c>
      <c r="D7" s="28"/>
      <c r="E7" s="29"/>
      <c r="F7" s="41" t="e">
        <f>E7/D7*100</f>
        <v>#DIV/0!</v>
      </c>
    </row>
    <row r="8" spans="6:7" ht="12.75">
      <c r="F8" s="42"/>
      <c r="G8" s="7"/>
    </row>
    <row r="9" spans="1:7" ht="12.75">
      <c r="A9" s="986" t="s">
        <v>916</v>
      </c>
      <c r="B9" s="986"/>
      <c r="C9" s="986"/>
      <c r="D9" s="986"/>
      <c r="E9" s="986"/>
      <c r="F9" s="42"/>
      <c r="G9" s="7"/>
    </row>
    <row r="10" spans="6:7" ht="12.75">
      <c r="F10" s="42"/>
      <c r="G10" s="7"/>
    </row>
    <row r="11" spans="6:7" ht="12.75">
      <c r="F11" s="42"/>
      <c r="G11" s="7"/>
    </row>
    <row r="12" spans="6:7" ht="12.75">
      <c r="F12" s="42"/>
      <c r="G12" s="7"/>
    </row>
    <row r="13" spans="6:7" ht="12.75">
      <c r="F13" s="42"/>
      <c r="G13" s="7"/>
    </row>
    <row r="14" spans="6:7" ht="12.75">
      <c r="F14" s="42"/>
      <c r="G14" s="7"/>
    </row>
    <row r="15" spans="6:7" ht="12.75">
      <c r="F15" s="42"/>
      <c r="G15" s="7"/>
    </row>
    <row r="16" spans="6:7" ht="12.75">
      <c r="F16" s="42"/>
      <c r="G16" s="7"/>
    </row>
    <row r="17" spans="6:7" ht="12.75">
      <c r="F17" s="42"/>
      <c r="G17" s="7"/>
    </row>
    <row r="18" spans="6:7" ht="12.75">
      <c r="F18" s="42"/>
      <c r="G18" s="7"/>
    </row>
    <row r="19" spans="6:7" ht="12.75">
      <c r="F19" s="42"/>
      <c r="G19" s="7"/>
    </row>
    <row r="20" spans="6:7" ht="12.75">
      <c r="F20" s="42"/>
      <c r="G20" s="7"/>
    </row>
    <row r="21" spans="6:7" ht="12.75">
      <c r="F21" s="42"/>
      <c r="G21" s="7"/>
    </row>
    <row r="22" spans="6:7" ht="12.75">
      <c r="F22" s="42"/>
      <c r="G22" s="7"/>
    </row>
    <row r="23" spans="6:7" ht="12.75">
      <c r="F23" s="42"/>
      <c r="G23" s="7"/>
    </row>
    <row r="24" spans="6:7" ht="12.75">
      <c r="F24" s="42"/>
      <c r="G24" s="7"/>
    </row>
    <row r="25" spans="6:7" ht="12.75">
      <c r="F25" s="42"/>
      <c r="G25" s="7"/>
    </row>
    <row r="26" spans="6:7" ht="12.75">
      <c r="F26" s="42"/>
      <c r="G26" s="7"/>
    </row>
    <row r="27" spans="6:7" ht="12.75">
      <c r="F27" s="42"/>
      <c r="G27" s="7"/>
    </row>
    <row r="28" spans="6:7" ht="12.75">
      <c r="F28" s="42"/>
      <c r="G28" s="7"/>
    </row>
    <row r="29" spans="6:7" ht="12.75">
      <c r="F29" s="42"/>
      <c r="G29" s="7"/>
    </row>
    <row r="30" spans="6:7" ht="12.75">
      <c r="F30" s="42"/>
      <c r="G30" s="7"/>
    </row>
    <row r="31" spans="6:7" ht="12.75">
      <c r="F31" s="42"/>
      <c r="G31" s="7"/>
    </row>
    <row r="32" spans="6:7" ht="12.75">
      <c r="F32" s="42"/>
      <c r="G32" s="7"/>
    </row>
    <row r="33" spans="6:7" ht="12.75">
      <c r="F33" s="42"/>
      <c r="G33" s="7"/>
    </row>
    <row r="34" spans="6:7" ht="12.75">
      <c r="F34" s="42"/>
      <c r="G34" s="7"/>
    </row>
    <row r="35" spans="6:7" ht="12.75">
      <c r="F35" s="42"/>
      <c r="G35" s="7"/>
    </row>
    <row r="36" spans="6:7" ht="12.75">
      <c r="F36" s="42"/>
      <c r="G36" s="7"/>
    </row>
    <row r="37" spans="6:7" ht="12.75">
      <c r="F37" s="42"/>
      <c r="G37" s="7"/>
    </row>
    <row r="38" spans="6:7" ht="12.75">
      <c r="F38" s="42"/>
      <c r="G38" s="7"/>
    </row>
    <row r="39" spans="6:7" ht="12.75">
      <c r="F39" s="42"/>
      <c r="G39" s="7"/>
    </row>
    <row r="40" spans="6:7" ht="12.75">
      <c r="F40" s="42"/>
      <c r="G40" s="7"/>
    </row>
    <row r="41" spans="6:7" ht="12.75">
      <c r="F41" s="42"/>
      <c r="G41" s="7"/>
    </row>
    <row r="42" spans="6:7" ht="12.75">
      <c r="F42" s="42"/>
      <c r="G42" s="7"/>
    </row>
    <row r="43" spans="6:7" ht="12.75">
      <c r="F43" s="42"/>
      <c r="G43" s="7"/>
    </row>
    <row r="44" spans="6:7" ht="12.75">
      <c r="F44" s="42"/>
      <c r="G44" s="7"/>
    </row>
    <row r="45" spans="6:7" ht="12.75">
      <c r="F45" s="42"/>
      <c r="G45" s="7"/>
    </row>
    <row r="46" spans="6:7" ht="12.75">
      <c r="F46" s="42"/>
      <c r="G46" s="7"/>
    </row>
    <row r="47" spans="6:7" ht="12.75">
      <c r="F47" s="7"/>
      <c r="G47" s="7"/>
    </row>
    <row r="49" ht="12.75">
      <c r="D49" s="39"/>
    </row>
  </sheetData>
  <sheetProtection/>
  <mergeCells count="1">
    <mergeCell ref="A9:E9"/>
  </mergeCells>
  <printOptions/>
  <pageMargins left="0.25" right="0.25" top="0.75" bottom="0.75" header="0.3" footer="0.3"/>
  <pageSetup horizontalDpi="600" verticalDpi="600" orientation="portrait" paperSize="9" scale="9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R42"/>
  <sheetViews>
    <sheetView zoomScalePageLayoutView="0" workbookViewId="0" topLeftCell="A19">
      <selection activeCell="U43" sqref="U43"/>
    </sheetView>
  </sheetViews>
  <sheetFormatPr defaultColWidth="9.140625" defaultRowHeight="12.75"/>
  <cols>
    <col min="1" max="1" width="9.140625" style="19" customWidth="1"/>
    <col min="2" max="2" width="19.28125" style="19" customWidth="1"/>
    <col min="3" max="3" width="8.57421875" style="19" customWidth="1"/>
    <col min="4" max="5" width="7.7109375" style="19" customWidth="1"/>
    <col min="6" max="6" width="7.28125" style="19" customWidth="1"/>
    <col min="7" max="8" width="7.7109375" style="19" customWidth="1"/>
    <col min="9" max="9" width="8.28125" style="19" customWidth="1"/>
    <col min="10" max="11" width="7.7109375" style="19" customWidth="1"/>
    <col min="12" max="12" width="8.8515625" style="19" customWidth="1"/>
    <col min="13" max="14" width="7.7109375" style="19" customWidth="1"/>
    <col min="15" max="15" width="6.8515625" style="19" customWidth="1"/>
    <col min="16" max="17" width="7.7109375" style="19" customWidth="1"/>
    <col min="18" max="21" width="9.140625" style="19" customWidth="1"/>
    <col min="22" max="16384" width="9.140625" style="19" customWidth="1"/>
  </cols>
  <sheetData>
    <row r="1" spans="1:17" ht="24.75" customHeight="1">
      <c r="A1" s="1016" t="s">
        <v>1017</v>
      </c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</row>
    <row r="2" spans="6:16" ht="13.5" thickBot="1">
      <c r="F2" s="54"/>
      <c r="P2" s="272" t="s">
        <v>992</v>
      </c>
    </row>
    <row r="3" spans="1:18" ht="24" customHeight="1">
      <c r="A3" s="1004" t="s">
        <v>309</v>
      </c>
      <c r="B3" s="989"/>
      <c r="C3" s="1008" t="s">
        <v>320</v>
      </c>
      <c r="D3" s="989"/>
      <c r="E3" s="1009"/>
      <c r="F3" s="989"/>
      <c r="G3" s="1010"/>
      <c r="H3" s="989"/>
      <c r="I3" s="989"/>
      <c r="J3" s="989"/>
      <c r="K3" s="989"/>
      <c r="L3" s="989" t="s">
        <v>993</v>
      </c>
      <c r="M3" s="989"/>
      <c r="N3" s="989"/>
      <c r="O3" s="989" t="s">
        <v>496</v>
      </c>
      <c r="P3" s="989"/>
      <c r="Q3" s="990"/>
      <c r="R3" s="51"/>
    </row>
    <row r="4" spans="1:18" ht="12.75" customHeight="1">
      <c r="A4" s="1005"/>
      <c r="B4" s="1006"/>
      <c r="C4" s="991" t="s">
        <v>666</v>
      </c>
      <c r="D4" s="992"/>
      <c r="E4" s="992"/>
      <c r="F4" s="995" t="s">
        <v>422</v>
      </c>
      <c r="G4" s="992"/>
      <c r="H4" s="996"/>
      <c r="I4" s="991" t="s">
        <v>446</v>
      </c>
      <c r="J4" s="992"/>
      <c r="K4" s="996"/>
      <c r="L4" s="987" t="s">
        <v>311</v>
      </c>
      <c r="M4" s="998" t="s">
        <v>310</v>
      </c>
      <c r="N4" s="1001" t="s">
        <v>987</v>
      </c>
      <c r="O4" s="987" t="s">
        <v>311</v>
      </c>
      <c r="P4" s="987" t="s">
        <v>310</v>
      </c>
      <c r="Q4" s="1011" t="s">
        <v>987</v>
      </c>
      <c r="R4" s="51"/>
    </row>
    <row r="5" spans="1:18" ht="12.75">
      <c r="A5" s="1007"/>
      <c r="B5" s="987"/>
      <c r="C5" s="993"/>
      <c r="D5" s="994"/>
      <c r="E5" s="994"/>
      <c r="F5" s="995"/>
      <c r="G5" s="994"/>
      <c r="H5" s="997"/>
      <c r="I5" s="993"/>
      <c r="J5" s="994"/>
      <c r="K5" s="997"/>
      <c r="L5" s="987"/>
      <c r="M5" s="999"/>
      <c r="N5" s="1002"/>
      <c r="O5" s="987"/>
      <c r="P5" s="987"/>
      <c r="Q5" s="1012"/>
      <c r="R5" s="51"/>
    </row>
    <row r="6" spans="1:18" ht="12.75" customHeight="1">
      <c r="A6" s="1007"/>
      <c r="B6" s="987"/>
      <c r="C6" s="987" t="s">
        <v>311</v>
      </c>
      <c r="D6" s="987" t="s">
        <v>310</v>
      </c>
      <c r="E6" s="988" t="s">
        <v>987</v>
      </c>
      <c r="F6" s="987" t="s">
        <v>311</v>
      </c>
      <c r="G6" s="987" t="s">
        <v>310</v>
      </c>
      <c r="H6" s="988" t="s">
        <v>987</v>
      </c>
      <c r="I6" s="987" t="s">
        <v>311</v>
      </c>
      <c r="J6" s="987" t="s">
        <v>310</v>
      </c>
      <c r="K6" s="988" t="s">
        <v>987</v>
      </c>
      <c r="L6" s="987"/>
      <c r="M6" s="999"/>
      <c r="N6" s="1002"/>
      <c r="O6" s="987"/>
      <c r="P6" s="987"/>
      <c r="Q6" s="1012"/>
      <c r="R6" s="51"/>
    </row>
    <row r="7" spans="1:18" ht="12.75">
      <c r="A7" s="1007"/>
      <c r="B7" s="987"/>
      <c r="C7" s="987"/>
      <c r="D7" s="987"/>
      <c r="E7" s="988"/>
      <c r="F7" s="987"/>
      <c r="G7" s="987"/>
      <c r="H7" s="988"/>
      <c r="I7" s="987"/>
      <c r="J7" s="987"/>
      <c r="K7" s="988"/>
      <c r="L7" s="987"/>
      <c r="M7" s="999"/>
      <c r="N7" s="1002"/>
      <c r="O7" s="987"/>
      <c r="P7" s="987"/>
      <c r="Q7" s="1012"/>
      <c r="R7" s="51"/>
    </row>
    <row r="8" spans="1:18" ht="12.75">
      <c r="A8" s="1007"/>
      <c r="B8" s="987"/>
      <c r="C8" s="987"/>
      <c r="D8" s="987"/>
      <c r="E8" s="988"/>
      <c r="F8" s="987"/>
      <c r="G8" s="987"/>
      <c r="H8" s="988"/>
      <c r="I8" s="987"/>
      <c r="J8" s="987"/>
      <c r="K8" s="988"/>
      <c r="L8" s="987"/>
      <c r="M8" s="999"/>
      <c r="N8" s="1002"/>
      <c r="O8" s="987"/>
      <c r="P8" s="987"/>
      <c r="Q8" s="1012"/>
      <c r="R8" s="51"/>
    </row>
    <row r="9" spans="1:18" ht="12.75">
      <c r="A9" s="1007"/>
      <c r="B9" s="987"/>
      <c r="C9" s="987"/>
      <c r="D9" s="987"/>
      <c r="E9" s="988"/>
      <c r="F9" s="987"/>
      <c r="G9" s="987"/>
      <c r="H9" s="988"/>
      <c r="I9" s="987"/>
      <c r="J9" s="987"/>
      <c r="K9" s="988"/>
      <c r="L9" s="987"/>
      <c r="M9" s="1000"/>
      <c r="N9" s="1003"/>
      <c r="O9" s="987"/>
      <c r="P9" s="987"/>
      <c r="Q9" s="1013"/>
      <c r="R9" s="51"/>
    </row>
    <row r="10" spans="1:18" ht="19.5" customHeight="1">
      <c r="A10" s="1014" t="s">
        <v>678</v>
      </c>
      <c r="B10" s="1015"/>
      <c r="C10" s="561">
        <f>F10+I10</f>
        <v>134531</v>
      </c>
      <c r="D10" s="561">
        <f>G10+J10</f>
        <v>141221</v>
      </c>
      <c r="E10" s="627">
        <f>D10/C10*100</f>
        <v>104.9728315406858</v>
      </c>
      <c r="F10" s="561">
        <f>Predskol!D4</f>
        <v>31808</v>
      </c>
      <c r="G10" s="562">
        <f>Predskol!E4</f>
        <v>38486</v>
      </c>
      <c r="H10" s="628">
        <f>G10/F10*100</f>
        <v>120.99471830985915</v>
      </c>
      <c r="I10" s="561">
        <f>Predskol!D19</f>
        <v>102723</v>
      </c>
      <c r="J10" s="561">
        <f>Predskol!E19</f>
        <v>102735</v>
      </c>
      <c r="K10" s="628">
        <f>J10/I10*100</f>
        <v>100.01168190181362</v>
      </c>
      <c r="L10" s="561">
        <f>Predskol!D29</f>
        <v>24957</v>
      </c>
      <c r="M10" s="561">
        <f>Predskol!E29</f>
        <v>24960</v>
      </c>
      <c r="N10" s="628">
        <f>M10/L10*100</f>
        <v>100.01202067556196</v>
      </c>
      <c r="O10" s="561">
        <f>Predskol!D39</f>
        <v>1652</v>
      </c>
      <c r="P10" s="561">
        <f>Predskol!E39</f>
        <v>1655</v>
      </c>
      <c r="Q10" s="629">
        <f aca="true" t="shared" si="0" ref="Q10:Q30">P10/O10*100</f>
        <v>100.181598062954</v>
      </c>
      <c r="R10" s="51"/>
    </row>
    <row r="11" spans="1:18" ht="19.5" customHeight="1">
      <c r="A11" s="1014" t="s">
        <v>679</v>
      </c>
      <c r="B11" s="1015"/>
      <c r="C11" s="561">
        <f aca="true" t="shared" si="1" ref="C11:C32">F11+I11</f>
        <v>170</v>
      </c>
      <c r="D11" s="561">
        <f aca="true" t="shared" si="2" ref="D11:D32">G11+J11</f>
        <v>170</v>
      </c>
      <c r="E11" s="627">
        <f aca="true" t="shared" si="3" ref="E11:E33">D11/C11*100</f>
        <v>100</v>
      </c>
      <c r="F11" s="561">
        <f>Razv!D4</f>
        <v>170</v>
      </c>
      <c r="G11" s="562">
        <f>Razv!E4</f>
        <v>170</v>
      </c>
      <c r="H11" s="628">
        <f aca="true" t="shared" si="4" ref="H11:H32">G11/F11*100</f>
        <v>100</v>
      </c>
      <c r="I11" s="563"/>
      <c r="J11" s="563"/>
      <c r="K11" s="659"/>
      <c r="L11" s="564">
        <f>Razv!D6+Razv!D10</f>
        <v>9828</v>
      </c>
      <c r="M11" s="564">
        <f>Razv!E6+Razv!E10</f>
        <v>11405.5</v>
      </c>
      <c r="N11" s="628">
        <f aca="true" t="shared" si="5" ref="N11:N33">M11/L11*100</f>
        <v>116.05107855107855</v>
      </c>
      <c r="O11" s="561">
        <f>Razv!D16</f>
        <v>1415</v>
      </c>
      <c r="P11" s="561">
        <f>Razv!E16</f>
        <v>1400</v>
      </c>
      <c r="Q11" s="629">
        <f t="shared" si="0"/>
        <v>98.93992932862191</v>
      </c>
      <c r="R11" s="51"/>
    </row>
    <row r="12" spans="1:18" ht="19.5" customHeight="1">
      <c r="A12" s="1014" t="s">
        <v>680</v>
      </c>
      <c r="B12" s="1015"/>
      <c r="C12" s="561">
        <f t="shared" si="1"/>
        <v>108632</v>
      </c>
      <c r="D12" s="561">
        <f t="shared" si="2"/>
        <v>111097.3</v>
      </c>
      <c r="E12" s="627">
        <f t="shared" si="3"/>
        <v>102.26940496354666</v>
      </c>
      <c r="F12" s="561">
        <f>Skol!D4</f>
        <v>12497</v>
      </c>
      <c r="G12" s="562">
        <f>Skol!E4</f>
        <v>14962.3</v>
      </c>
      <c r="H12" s="628">
        <f t="shared" si="4"/>
        <v>119.72713451228294</v>
      </c>
      <c r="I12" s="561">
        <f>Skol!D25</f>
        <v>96135</v>
      </c>
      <c r="J12" s="561">
        <f>Skol!E25</f>
        <v>96135</v>
      </c>
      <c r="K12" s="628">
        <f aca="true" t="shared" si="6" ref="K12:K33">J12/I12*100</f>
        <v>100</v>
      </c>
      <c r="L12" s="561">
        <f>Skol!D35</f>
        <v>13936</v>
      </c>
      <c r="M12" s="561">
        <f>Skol!E35</f>
        <v>13931</v>
      </c>
      <c r="N12" s="628">
        <f t="shared" si="5"/>
        <v>99.96412169919633</v>
      </c>
      <c r="O12" s="561">
        <f>Skol!D45</f>
        <v>1566</v>
      </c>
      <c r="P12" s="561">
        <f>Skol!E45</f>
        <v>1570</v>
      </c>
      <c r="Q12" s="629">
        <f t="shared" si="0"/>
        <v>100.25542784163474</v>
      </c>
      <c r="R12" s="51"/>
    </row>
    <row r="13" spans="1:18" ht="19.5" customHeight="1">
      <c r="A13" s="1014" t="s">
        <v>681</v>
      </c>
      <c r="B13" s="1015"/>
      <c r="C13" s="561">
        <f t="shared" si="1"/>
        <v>0</v>
      </c>
      <c r="D13" s="561">
        <f t="shared" si="2"/>
        <v>0</v>
      </c>
      <c r="E13" s="627" t="e">
        <f t="shared" si="3"/>
        <v>#DIV/0!</v>
      </c>
      <c r="F13" s="563"/>
      <c r="G13" s="565"/>
      <c r="H13" s="659"/>
      <c r="I13" s="563"/>
      <c r="J13" s="563"/>
      <c r="K13" s="659"/>
      <c r="L13" s="561">
        <f>Savmlade!D17</f>
        <v>1342</v>
      </c>
      <c r="M13" s="561">
        <f>Savmlade!E17</f>
        <v>750</v>
      </c>
      <c r="N13" s="628">
        <f t="shared" si="5"/>
        <v>55.88673621460507</v>
      </c>
      <c r="O13" s="561">
        <f>Savmlade!D4</f>
        <v>1024</v>
      </c>
      <c r="P13" s="561">
        <f>Savmlade!E4</f>
        <v>1024</v>
      </c>
      <c r="Q13" s="629">
        <f t="shared" si="0"/>
        <v>100</v>
      </c>
      <c r="R13" s="51"/>
    </row>
    <row r="14" spans="1:18" ht="18" customHeight="1">
      <c r="A14" s="1014" t="s">
        <v>682</v>
      </c>
      <c r="B14" s="1015"/>
      <c r="C14" s="561">
        <f t="shared" si="1"/>
        <v>59138</v>
      </c>
      <c r="D14" s="561">
        <f t="shared" si="2"/>
        <v>87148</v>
      </c>
      <c r="E14" s="627">
        <f t="shared" si="3"/>
        <v>147.36379316175726</v>
      </c>
      <c r="F14" s="561">
        <f>Zene!D4</f>
        <v>31240</v>
      </c>
      <c r="G14" s="562">
        <f>Zene!E4</f>
        <v>61025</v>
      </c>
      <c r="H14" s="628">
        <f t="shared" si="4"/>
        <v>195.34250960307298</v>
      </c>
      <c r="I14" s="561">
        <f>Zene!D21</f>
        <v>27898</v>
      </c>
      <c r="J14" s="561">
        <f>Zene!E21</f>
        <v>26123</v>
      </c>
      <c r="K14" s="628">
        <f t="shared" si="6"/>
        <v>93.63753674098501</v>
      </c>
      <c r="L14" s="561">
        <f>Zene!D30</f>
        <v>2201</v>
      </c>
      <c r="M14" s="561">
        <f>Zene!E30</f>
        <v>2260</v>
      </c>
      <c r="N14" s="628">
        <f t="shared" si="5"/>
        <v>102.68059972739665</v>
      </c>
      <c r="O14" s="561">
        <f>Zene!D42</f>
        <v>7741</v>
      </c>
      <c r="P14" s="561">
        <f>Zene!E42</f>
        <v>10045</v>
      </c>
      <c r="Q14" s="629">
        <f t="shared" si="0"/>
        <v>129.7635964345692</v>
      </c>
      <c r="R14" s="51"/>
    </row>
    <row r="15" spans="1:18" ht="15" customHeight="1" hidden="1">
      <c r="A15" s="1022" t="s">
        <v>977</v>
      </c>
      <c r="B15" s="1023"/>
      <c r="C15" s="561">
        <f t="shared" si="1"/>
        <v>0</v>
      </c>
      <c r="D15" s="561">
        <f t="shared" si="2"/>
        <v>0</v>
      </c>
      <c r="E15" s="627" t="e">
        <f t="shared" si="3"/>
        <v>#DIV/0!</v>
      </c>
      <c r="F15" s="561">
        <f>Stud!D4</f>
        <v>0</v>
      </c>
      <c r="G15" s="562">
        <f>Stud!E4</f>
        <v>0</v>
      </c>
      <c r="H15" s="628" t="e">
        <f t="shared" si="4"/>
        <v>#DIV/0!</v>
      </c>
      <c r="I15" s="561">
        <f>Stud!D9</f>
        <v>0</v>
      </c>
      <c r="J15" s="561">
        <f>Stud!E9</f>
        <v>0</v>
      </c>
      <c r="K15" s="628" t="e">
        <f t="shared" si="6"/>
        <v>#DIV/0!</v>
      </c>
      <c r="L15" s="561">
        <f>Stud!D14</f>
        <v>0</v>
      </c>
      <c r="M15" s="561">
        <f>Stud!E14</f>
        <v>0</v>
      </c>
      <c r="N15" s="628" t="e">
        <f t="shared" si="5"/>
        <v>#DIV/0!</v>
      </c>
      <c r="O15" s="561">
        <f>Stud!D23</f>
        <v>0</v>
      </c>
      <c r="P15" s="561">
        <f>Stud!E23</f>
        <v>0</v>
      </c>
      <c r="Q15" s="629" t="e">
        <f t="shared" si="0"/>
        <v>#DIV/0!</v>
      </c>
      <c r="R15" s="51"/>
    </row>
    <row r="16" spans="1:18" ht="19.5" customHeight="1">
      <c r="A16" s="1014" t="s">
        <v>683</v>
      </c>
      <c r="B16" s="1015"/>
      <c r="C16" s="561">
        <f t="shared" si="1"/>
        <v>676043</v>
      </c>
      <c r="D16" s="561">
        <f t="shared" si="2"/>
        <v>645580</v>
      </c>
      <c r="E16" s="627">
        <f t="shared" si="3"/>
        <v>95.49392568224211</v>
      </c>
      <c r="F16" s="561">
        <f>Odrasli!D4</f>
        <v>26079</v>
      </c>
      <c r="G16" s="562">
        <f>Odrasli!E4</f>
        <v>26240</v>
      </c>
      <c r="H16" s="628">
        <f t="shared" si="4"/>
        <v>100.61735495992946</v>
      </c>
      <c r="I16" s="561">
        <f>Odrasli!D19</f>
        <v>649964</v>
      </c>
      <c r="J16" s="561">
        <f>Odrasli!E19</f>
        <v>619340</v>
      </c>
      <c r="K16" s="628">
        <f t="shared" si="6"/>
        <v>95.28835443193778</v>
      </c>
      <c r="L16" s="561">
        <f>Odrasli!D29</f>
        <v>189658</v>
      </c>
      <c r="M16" s="561">
        <f>Odrasli!E29</f>
        <v>189665</v>
      </c>
      <c r="N16" s="628">
        <f t="shared" si="5"/>
        <v>100.00369085406362</v>
      </c>
      <c r="O16" s="561">
        <f>Odrasli!D43</f>
        <v>14325</v>
      </c>
      <c r="P16" s="561">
        <f>Odrasli!E43</f>
        <v>14325</v>
      </c>
      <c r="Q16" s="629">
        <f t="shared" si="0"/>
        <v>100</v>
      </c>
      <c r="R16" s="51"/>
    </row>
    <row r="17" spans="1:18" ht="19.5" customHeight="1">
      <c r="A17" s="1014" t="s">
        <v>312</v>
      </c>
      <c r="B17" s="1015"/>
      <c r="C17" s="561">
        <f t="shared" si="1"/>
        <v>0</v>
      </c>
      <c r="D17" s="561">
        <f t="shared" si="2"/>
        <v>0</v>
      </c>
      <c r="E17" s="627" t="e">
        <f t="shared" si="3"/>
        <v>#DIV/0!</v>
      </c>
      <c r="F17" s="561">
        <f>PC!D4</f>
        <v>0</v>
      </c>
      <c r="G17" s="562">
        <f>PC!E4</f>
        <v>0</v>
      </c>
      <c r="H17" s="628" t="e">
        <f t="shared" si="4"/>
        <v>#DIV/0!</v>
      </c>
      <c r="I17" s="563"/>
      <c r="J17" s="563"/>
      <c r="K17" s="659"/>
      <c r="L17" s="566">
        <f>PC!D12</f>
        <v>134</v>
      </c>
      <c r="M17" s="566">
        <f>PC!E12</f>
        <v>200</v>
      </c>
      <c r="N17" s="628">
        <f t="shared" si="5"/>
        <v>149.2537313432836</v>
      </c>
      <c r="O17" s="561">
        <f>PC!D13</f>
        <v>2238</v>
      </c>
      <c r="P17" s="561">
        <f>PC!E13</f>
        <v>2237</v>
      </c>
      <c r="Q17" s="629">
        <f t="shared" si="0"/>
        <v>99.95531724754245</v>
      </c>
      <c r="R17" s="51"/>
    </row>
    <row r="18" spans="1:18" ht="19.5" customHeight="1">
      <c r="A18" s="1014" t="s">
        <v>978</v>
      </c>
      <c r="B18" s="1015"/>
      <c r="C18" s="561">
        <f t="shared" si="1"/>
        <v>7034</v>
      </c>
      <c r="D18" s="561">
        <f t="shared" si="2"/>
        <v>7020</v>
      </c>
      <c r="E18" s="627">
        <f t="shared" si="3"/>
        <v>99.80096673301108</v>
      </c>
      <c r="F18" s="566">
        <f>Kucno!D16</f>
        <v>5</v>
      </c>
      <c r="G18" s="566">
        <f>Kucno!E16</f>
        <v>0</v>
      </c>
      <c r="H18" s="628">
        <f t="shared" si="4"/>
        <v>0</v>
      </c>
      <c r="I18" s="561">
        <f>Kucno!D6+Kucno!D7+Kucno!D8+Kucno!D9+Kucno!D10+Kucno!D11+Kucno!D12+Kucno!D13+Kucno!D14+Kucno!D15</f>
        <v>7029</v>
      </c>
      <c r="J18" s="561">
        <f>Kucno!E6+Kucno!E7+Kucno!E8+Kucno!E9+Kucno!E10+Kucno!E11+Kucno!E12+Kucno!E13+Kucno!E14+Kucno!E15</f>
        <v>7020</v>
      </c>
      <c r="K18" s="628">
        <f t="shared" si="6"/>
        <v>99.8719590268886</v>
      </c>
      <c r="L18" s="561">
        <f>Kucno!D17</f>
        <v>98000</v>
      </c>
      <c r="M18" s="561">
        <f>Kucno!E17</f>
        <v>97890</v>
      </c>
      <c r="N18" s="628">
        <f t="shared" si="5"/>
        <v>99.88775510204081</v>
      </c>
      <c r="O18" s="561">
        <f>Kucno!D31</f>
        <v>0</v>
      </c>
      <c r="P18" s="561">
        <f>Kucno!E31</f>
        <v>0</v>
      </c>
      <c r="Q18" s="629" t="e">
        <f t="shared" si="0"/>
        <v>#DIV/0!</v>
      </c>
      <c r="R18" s="51"/>
    </row>
    <row r="19" spans="1:18" ht="19.5" customHeight="1">
      <c r="A19" s="1014" t="s">
        <v>684</v>
      </c>
      <c r="B19" s="1015"/>
      <c r="C19" s="561">
        <f t="shared" si="1"/>
        <v>0</v>
      </c>
      <c r="D19" s="561">
        <f t="shared" si="2"/>
        <v>0</v>
      </c>
      <c r="E19" s="627" t="e">
        <f t="shared" si="3"/>
        <v>#DIV/0!</v>
      </c>
      <c r="F19" s="563"/>
      <c r="G19" s="565"/>
      <c r="H19" s="659"/>
      <c r="I19" s="561">
        <f>Hitna!D5</f>
        <v>0</v>
      </c>
      <c r="J19" s="561">
        <f>Hitna!E5</f>
        <v>0</v>
      </c>
      <c r="K19" s="628" t="e">
        <f t="shared" si="6"/>
        <v>#DIV/0!</v>
      </c>
      <c r="L19" s="561">
        <f>Hitna!D9</f>
        <v>0</v>
      </c>
      <c r="M19" s="561">
        <f>Hitna!E9</f>
        <v>0</v>
      </c>
      <c r="N19" s="628" t="e">
        <f t="shared" si="5"/>
        <v>#DIV/0!</v>
      </c>
      <c r="O19" s="563"/>
      <c r="P19" s="563"/>
      <c r="Q19" s="660"/>
      <c r="R19" s="51"/>
    </row>
    <row r="20" spans="1:18" ht="20.25" customHeight="1">
      <c r="A20" s="1014" t="s">
        <v>313</v>
      </c>
      <c r="B20" s="1015"/>
      <c r="C20" s="561">
        <f t="shared" si="1"/>
        <v>0</v>
      </c>
      <c r="D20" s="561">
        <f t="shared" si="2"/>
        <v>0</v>
      </c>
      <c r="E20" s="627" t="e">
        <f t="shared" si="3"/>
        <v>#DIV/0!</v>
      </c>
      <c r="F20" s="563"/>
      <c r="G20" s="565"/>
      <c r="H20" s="659"/>
      <c r="I20" s="563"/>
      <c r="J20" s="563"/>
      <c r="K20" s="659"/>
      <c r="L20" s="566">
        <f>PPS!D4</f>
        <v>21786</v>
      </c>
      <c r="M20" s="566">
        <f>PPS!E4</f>
        <v>26970</v>
      </c>
      <c r="N20" s="628">
        <f t="shared" si="5"/>
        <v>123.79509776920958</v>
      </c>
      <c r="O20" s="561">
        <f>PPS!D18</f>
        <v>7198</v>
      </c>
      <c r="P20" s="561">
        <f>PPS!E18</f>
        <v>8285</v>
      </c>
      <c r="Q20" s="629">
        <f t="shared" si="0"/>
        <v>115.10141706029454</v>
      </c>
      <c r="R20" s="51"/>
    </row>
    <row r="21" spans="1:18" ht="19.5" customHeight="1">
      <c r="A21" s="1019" t="s">
        <v>981</v>
      </c>
      <c r="B21" s="1020"/>
      <c r="C21" s="561">
        <f t="shared" si="1"/>
        <v>28067</v>
      </c>
      <c r="D21" s="561">
        <f t="shared" si="2"/>
        <v>32000</v>
      </c>
      <c r="E21" s="627">
        <f t="shared" si="3"/>
        <v>114.01289770905333</v>
      </c>
      <c r="F21" s="561">
        <f>Stom!C5</f>
        <v>23522</v>
      </c>
      <c r="G21" s="562">
        <f>Stom!D5</f>
        <v>27500</v>
      </c>
      <c r="H21" s="628">
        <f t="shared" si="4"/>
        <v>116.91182722557605</v>
      </c>
      <c r="I21" s="566">
        <f>Stom!C12</f>
        <v>4545</v>
      </c>
      <c r="J21" s="566">
        <f>Stom!D12</f>
        <v>4500</v>
      </c>
      <c r="K21" s="628">
        <f t="shared" si="6"/>
        <v>99.00990099009901</v>
      </c>
      <c r="L21" s="566">
        <f>Stom!C6+Stom!C7+Stom!C8+Stom!C13+Stom!C14+Stom!C15+Stom!C16+Stom!C17+Stom!C18+Stom!C19+Stom!C20+RtgUz!D16</f>
        <v>95288</v>
      </c>
      <c r="M21" s="566">
        <f>Stom!D6+Stom!D7+Stom!D8+Stom!D13+Stom!D14+Stom!D15+Stom!D16+Stom!D17+Stom!D18+Stom!D19+Stom!D20+RtgUz!E16</f>
        <v>115715</v>
      </c>
      <c r="N21" s="628">
        <f t="shared" si="5"/>
        <v>121.43711695071782</v>
      </c>
      <c r="O21" s="561">
        <f>Stom!C9</f>
        <v>11982</v>
      </c>
      <c r="P21" s="561">
        <f>Stom!D9</f>
        <v>27500</v>
      </c>
      <c r="Q21" s="629">
        <f t="shared" si="0"/>
        <v>229.5109330662661</v>
      </c>
      <c r="R21" s="51"/>
    </row>
    <row r="22" spans="1:18" ht="19.5" customHeight="1">
      <c r="A22" s="1014" t="s">
        <v>735</v>
      </c>
      <c r="B22" s="1015"/>
      <c r="C22" s="561">
        <f t="shared" si="1"/>
        <v>0</v>
      </c>
      <c r="D22" s="561">
        <f t="shared" si="2"/>
        <v>0</v>
      </c>
      <c r="E22" s="627" t="e">
        <f t="shared" si="3"/>
        <v>#DIV/0!</v>
      </c>
      <c r="F22" s="563"/>
      <c r="G22" s="565"/>
      <c r="H22" s="659"/>
      <c r="I22" s="563"/>
      <c r="J22" s="563"/>
      <c r="K22" s="659"/>
      <c r="L22" s="561">
        <f>Lab!C150</f>
        <v>1117776</v>
      </c>
      <c r="M22" s="561">
        <f>Lab!D150</f>
        <v>1119694</v>
      </c>
      <c r="N22" s="628">
        <f t="shared" si="5"/>
        <v>100.17159073016417</v>
      </c>
      <c r="O22" s="563"/>
      <c r="P22" s="563"/>
      <c r="Q22" s="660"/>
      <c r="R22" s="51"/>
    </row>
    <row r="23" spans="1:18" ht="19.5" customHeight="1">
      <c r="A23" s="1014" t="s">
        <v>687</v>
      </c>
      <c r="B23" s="1015"/>
      <c r="C23" s="561">
        <f t="shared" si="1"/>
        <v>14588</v>
      </c>
      <c r="D23" s="561">
        <f t="shared" si="2"/>
        <v>22655</v>
      </c>
      <c r="E23" s="627">
        <f t="shared" si="3"/>
        <v>155.29887578831915</v>
      </c>
      <c r="F23" s="566">
        <f>RtgUz!D13+RtgUz!D14</f>
        <v>1755</v>
      </c>
      <c r="G23" s="566">
        <f>RtgUz!E13+RtgUz!E14</f>
        <v>9820</v>
      </c>
      <c r="H23" s="628">
        <f>G23/F23*100</f>
        <v>559.5441595441596</v>
      </c>
      <c r="I23" s="566">
        <f>RtgUz!D5+RtgUz!D6+RtgUz!D7+RtgUz!D9+RtgUz!D10+RtgUz!D11+RtgUz!D12</f>
        <v>12833</v>
      </c>
      <c r="J23" s="566">
        <f>RtgUz!E5+RtgUz!E6+RtgUz!E7+RtgUz!E9+RtgUz!E10+RtgUz!E11+RtgUz!E12</f>
        <v>12835</v>
      </c>
      <c r="K23" s="628">
        <f t="shared" si="6"/>
        <v>100.01558482038494</v>
      </c>
      <c r="L23" s="561"/>
      <c r="M23" s="561"/>
      <c r="N23" s="628"/>
      <c r="O23" s="563"/>
      <c r="P23" s="563"/>
      <c r="Q23" s="660"/>
      <c r="R23" s="51"/>
    </row>
    <row r="24" spans="1:18" ht="19.5" customHeight="1">
      <c r="A24" s="1014" t="s">
        <v>314</v>
      </c>
      <c r="B24" s="1015"/>
      <c r="C24" s="561">
        <f t="shared" si="1"/>
        <v>9521</v>
      </c>
      <c r="D24" s="561">
        <f t="shared" si="2"/>
        <v>9520</v>
      </c>
      <c r="E24" s="627">
        <f t="shared" si="3"/>
        <v>99.98949690158597</v>
      </c>
      <c r="F24" s="566">
        <f>RtgUz!D33</f>
        <v>0</v>
      </c>
      <c r="G24" s="566">
        <f>RtgUz!E33</f>
        <v>0</v>
      </c>
      <c r="H24" s="628" t="e">
        <f>G24/F24*100</f>
        <v>#DIV/0!</v>
      </c>
      <c r="I24" s="566">
        <f>RtgUz!D27+RtgUz!D28+RtgUz!D29+RtgUz!D30+RtgUz!D31+RtgUz!D32</f>
        <v>9521</v>
      </c>
      <c r="J24" s="566">
        <f>RtgUz!E27+RtgUz!E28+RtgUz!E29+RtgUz!E30+RtgUz!E31+RtgUz!E32</f>
        <v>9520</v>
      </c>
      <c r="K24" s="628">
        <f t="shared" si="6"/>
        <v>99.98949690158597</v>
      </c>
      <c r="L24" s="561"/>
      <c r="M24" s="561"/>
      <c r="N24" s="628"/>
      <c r="O24" s="563"/>
      <c r="P24" s="563"/>
      <c r="Q24" s="660"/>
      <c r="R24" s="51"/>
    </row>
    <row r="25" spans="1:18" ht="19.5" customHeight="1">
      <c r="A25" s="1021" t="s">
        <v>689</v>
      </c>
      <c r="B25" s="560" t="s">
        <v>690</v>
      </c>
      <c r="C25" s="561">
        <f t="shared" si="1"/>
        <v>27599</v>
      </c>
      <c r="D25" s="561">
        <f t="shared" si="2"/>
        <v>23200</v>
      </c>
      <c r="E25" s="627">
        <f t="shared" si="3"/>
        <v>84.06101670350375</v>
      </c>
      <c r="F25" s="563"/>
      <c r="G25" s="565"/>
      <c r="H25" s="659"/>
      <c r="I25" s="561">
        <f>Int!D4</f>
        <v>27599</v>
      </c>
      <c r="J25" s="561">
        <f>Int!E4</f>
        <v>23200</v>
      </c>
      <c r="K25" s="628">
        <f t="shared" si="6"/>
        <v>84.06101670350375</v>
      </c>
      <c r="L25" s="561">
        <f>Int!D11</f>
        <v>20341</v>
      </c>
      <c r="M25" s="561">
        <f>Int!E11</f>
        <v>20090</v>
      </c>
      <c r="N25" s="628">
        <f t="shared" si="5"/>
        <v>98.76603903446241</v>
      </c>
      <c r="O25" s="561">
        <f>Int!D19</f>
        <v>0</v>
      </c>
      <c r="P25" s="561">
        <f>Int!E19</f>
        <v>0</v>
      </c>
      <c r="Q25" s="629" t="e">
        <f t="shared" si="0"/>
        <v>#DIV/0!</v>
      </c>
      <c r="R25" s="51"/>
    </row>
    <row r="26" spans="1:18" ht="19.5" customHeight="1">
      <c r="A26" s="1021"/>
      <c r="B26" s="560" t="s">
        <v>315</v>
      </c>
      <c r="C26" s="561">
        <f t="shared" si="1"/>
        <v>0</v>
      </c>
      <c r="D26" s="561">
        <f t="shared" si="2"/>
        <v>0</v>
      </c>
      <c r="E26" s="627" t="e">
        <f t="shared" si="3"/>
        <v>#DIV/0!</v>
      </c>
      <c r="F26" s="563"/>
      <c r="G26" s="565"/>
      <c r="H26" s="659"/>
      <c r="I26" s="561">
        <f>Pneum!D4</f>
        <v>0</v>
      </c>
      <c r="J26" s="561">
        <f>Pneum!E4</f>
        <v>0</v>
      </c>
      <c r="K26" s="628" t="e">
        <f t="shared" si="6"/>
        <v>#DIV/0!</v>
      </c>
      <c r="L26" s="561">
        <f>Pneum!D7</f>
        <v>0</v>
      </c>
      <c r="M26" s="561">
        <f>Pneum!E7</f>
        <v>0</v>
      </c>
      <c r="N26" s="628" t="e">
        <f t="shared" si="5"/>
        <v>#DIV/0!</v>
      </c>
      <c r="O26" s="563"/>
      <c r="P26" s="563"/>
      <c r="Q26" s="660"/>
      <c r="R26" s="51"/>
    </row>
    <row r="27" spans="1:18" ht="19.5" customHeight="1">
      <c r="A27" s="1021"/>
      <c r="B27" s="560" t="s">
        <v>316</v>
      </c>
      <c r="C27" s="561">
        <f t="shared" si="1"/>
        <v>21163</v>
      </c>
      <c r="D27" s="561">
        <f t="shared" si="2"/>
        <v>22007</v>
      </c>
      <c r="E27" s="627">
        <f t="shared" si="3"/>
        <v>103.98809242545953</v>
      </c>
      <c r="F27" s="561">
        <f>Oftal!D5+Oftal!D6+Oftal!D7+Oftal!D8+Oftal!D9</f>
        <v>2513</v>
      </c>
      <c r="G27" s="561">
        <f>Oftal!E5+Oftal!E6+Oftal!E7+Oftal!E8+Oftal!E9</f>
        <v>3357</v>
      </c>
      <c r="H27" s="628">
        <f t="shared" si="4"/>
        <v>133.58535614803026</v>
      </c>
      <c r="I27" s="561">
        <f>Oftal!D10+Oftal!D11</f>
        <v>18650</v>
      </c>
      <c r="J27" s="561">
        <f>Oftal!E10+Oftal!E11</f>
        <v>18650</v>
      </c>
      <c r="K27" s="628">
        <f t="shared" si="6"/>
        <v>100</v>
      </c>
      <c r="L27" s="561">
        <f>Oftal!D12</f>
        <v>21842</v>
      </c>
      <c r="M27" s="561">
        <f>Oftal!E12</f>
        <v>21830</v>
      </c>
      <c r="N27" s="628">
        <f t="shared" si="5"/>
        <v>99.94505997619265</v>
      </c>
      <c r="O27" s="563"/>
      <c r="P27" s="563"/>
      <c r="Q27" s="660"/>
      <c r="R27" s="51"/>
    </row>
    <row r="28" spans="1:18" ht="24.75" customHeight="1">
      <c r="A28" s="1021"/>
      <c r="B28" s="560" t="s">
        <v>995</v>
      </c>
      <c r="C28" s="561">
        <f t="shared" si="1"/>
        <v>30070</v>
      </c>
      <c r="D28" s="561">
        <f t="shared" si="2"/>
        <v>32028</v>
      </c>
      <c r="E28" s="627">
        <f t="shared" si="3"/>
        <v>106.51147322913201</v>
      </c>
      <c r="F28" s="566">
        <f>Fizik!D5+Fizik!D6+Fizik!D7</f>
        <v>1597</v>
      </c>
      <c r="G28" s="566">
        <f>Fizik!E5+Fizik!E6+Fizik!E7</f>
        <v>3558</v>
      </c>
      <c r="H28" s="628">
        <f t="shared" si="4"/>
        <v>222.79273638071385</v>
      </c>
      <c r="I28" s="561">
        <f>Fizik!D8+Fizik!D9</f>
        <v>28473</v>
      </c>
      <c r="J28" s="561">
        <f>Fizik!E8+Fizik!E9</f>
        <v>28470</v>
      </c>
      <c r="K28" s="628">
        <f t="shared" si="6"/>
        <v>99.98946370245496</v>
      </c>
      <c r="L28" s="561">
        <f>Fizik!D10</f>
        <v>392193</v>
      </c>
      <c r="M28" s="561">
        <f>Fizik!E10</f>
        <v>392185</v>
      </c>
      <c r="N28" s="628">
        <f t="shared" si="5"/>
        <v>99.99796018796869</v>
      </c>
      <c r="O28" s="563"/>
      <c r="P28" s="563"/>
      <c r="Q28" s="660"/>
      <c r="R28" s="51"/>
    </row>
    <row r="29" spans="1:18" ht="19.5" customHeight="1">
      <c r="A29" s="1021"/>
      <c r="B29" s="560" t="s">
        <v>693</v>
      </c>
      <c r="C29" s="561">
        <f t="shared" si="1"/>
        <v>28892</v>
      </c>
      <c r="D29" s="561">
        <f t="shared" si="2"/>
        <v>23628.800000000003</v>
      </c>
      <c r="E29" s="627">
        <f t="shared" si="3"/>
        <v>81.78319257926071</v>
      </c>
      <c r="F29" s="561">
        <f>Orl!D5+Orl!D6+Orl!D7</f>
        <v>1506</v>
      </c>
      <c r="G29" s="561">
        <f>Orl!E5+Orl!E6+Orl!E7</f>
        <v>1720</v>
      </c>
      <c r="H29" s="628">
        <f t="shared" si="4"/>
        <v>114.20982735723773</v>
      </c>
      <c r="I29" s="561">
        <f>Orl!D8+Orl!D9</f>
        <v>27386</v>
      </c>
      <c r="J29" s="753">
        <f>Orl!E8+Orl!E9</f>
        <v>21908.800000000003</v>
      </c>
      <c r="K29" s="628">
        <f t="shared" si="6"/>
        <v>80.00000000000001</v>
      </c>
      <c r="L29" s="561">
        <f>Orl!D10</f>
        <v>10236</v>
      </c>
      <c r="M29" s="753">
        <f>Orl!E10</f>
        <v>8699.75</v>
      </c>
      <c r="N29" s="628">
        <f t="shared" si="5"/>
        <v>84.99169597499024</v>
      </c>
      <c r="O29" s="563"/>
      <c r="P29" s="563"/>
      <c r="Q29" s="660"/>
      <c r="R29" s="51"/>
    </row>
    <row r="30" spans="1:18" ht="24" customHeight="1">
      <c r="A30" s="1021"/>
      <c r="B30" s="560" t="s">
        <v>694</v>
      </c>
      <c r="C30" s="561">
        <f t="shared" si="1"/>
        <v>6651</v>
      </c>
      <c r="D30" s="561">
        <f t="shared" si="2"/>
        <v>3800</v>
      </c>
      <c r="E30" s="627">
        <f t="shared" si="3"/>
        <v>57.134265523981355</v>
      </c>
      <c r="F30" s="563"/>
      <c r="G30" s="565"/>
      <c r="H30" s="659"/>
      <c r="I30" s="561">
        <f>Psih!D4</f>
        <v>6651</v>
      </c>
      <c r="J30" s="561">
        <f>Psih!E4</f>
        <v>3800</v>
      </c>
      <c r="K30" s="628">
        <f t="shared" si="6"/>
        <v>57.134265523981355</v>
      </c>
      <c r="L30" s="561">
        <f>Psih!D8</f>
        <v>9176</v>
      </c>
      <c r="M30" s="561">
        <f>Psih!E8</f>
        <v>6000</v>
      </c>
      <c r="N30" s="628">
        <f t="shared" si="5"/>
        <v>65.38796861377506</v>
      </c>
      <c r="O30" s="561">
        <f>Psih!D13</f>
        <v>199</v>
      </c>
      <c r="P30" s="561">
        <f>Psih!E13</f>
        <v>200</v>
      </c>
      <c r="Q30" s="629">
        <f t="shared" si="0"/>
        <v>100.50251256281406</v>
      </c>
      <c r="R30" s="51"/>
    </row>
    <row r="31" spans="1:18" ht="19.5" customHeight="1">
      <c r="A31" s="1021"/>
      <c r="B31" s="560" t="s">
        <v>317</v>
      </c>
      <c r="C31" s="561">
        <f t="shared" si="1"/>
        <v>0</v>
      </c>
      <c r="D31" s="561">
        <f t="shared" si="2"/>
        <v>0</v>
      </c>
      <c r="E31" s="627" t="e">
        <f t="shared" si="3"/>
        <v>#DIV/0!</v>
      </c>
      <c r="F31" s="563"/>
      <c r="G31" s="565"/>
      <c r="H31" s="659"/>
      <c r="I31" s="561">
        <f>Derm!D4</f>
        <v>0</v>
      </c>
      <c r="J31" s="561">
        <f>Derm!E4</f>
        <v>0</v>
      </c>
      <c r="K31" s="628" t="e">
        <f t="shared" si="6"/>
        <v>#DIV/0!</v>
      </c>
      <c r="L31" s="561">
        <f>Derm!D7</f>
        <v>0</v>
      </c>
      <c r="M31" s="561">
        <f>Derm!E7</f>
        <v>0</v>
      </c>
      <c r="N31" s="628" t="e">
        <f t="shared" si="5"/>
        <v>#DIV/0!</v>
      </c>
      <c r="O31" s="563"/>
      <c r="P31" s="563"/>
      <c r="Q31" s="660"/>
      <c r="R31" s="51"/>
    </row>
    <row r="32" spans="1:18" ht="19.5" customHeight="1">
      <c r="A32" s="1021"/>
      <c r="B32" s="560" t="s">
        <v>925</v>
      </c>
      <c r="C32" s="561">
        <f t="shared" si="1"/>
        <v>0</v>
      </c>
      <c r="D32" s="561">
        <f t="shared" si="2"/>
        <v>0</v>
      </c>
      <c r="E32" s="627" t="e">
        <f t="shared" si="3"/>
        <v>#DIV/0!</v>
      </c>
      <c r="F32" s="561">
        <f>Sportm!D4</f>
        <v>0</v>
      </c>
      <c r="G32" s="562">
        <f>Sportm!E4</f>
        <v>0</v>
      </c>
      <c r="H32" s="628" t="e">
        <f t="shared" si="4"/>
        <v>#DIV/0!</v>
      </c>
      <c r="I32" s="563"/>
      <c r="J32" s="563"/>
      <c r="K32" s="659"/>
      <c r="L32" s="563"/>
      <c r="M32" s="563"/>
      <c r="N32" s="659"/>
      <c r="O32" s="563"/>
      <c r="P32" s="563"/>
      <c r="Q32" s="660"/>
      <c r="R32" s="51"/>
    </row>
    <row r="33" spans="1:18" ht="19.5" customHeight="1">
      <c r="A33" s="1021"/>
      <c r="B33" s="560" t="s">
        <v>1003</v>
      </c>
      <c r="C33" s="561">
        <f>F33+I33</f>
        <v>0</v>
      </c>
      <c r="D33" s="561">
        <f>G33+J33</f>
        <v>0</v>
      </c>
      <c r="E33" s="627" t="e">
        <f t="shared" si="3"/>
        <v>#DIV/0!</v>
      </c>
      <c r="F33" s="567"/>
      <c r="G33" s="567"/>
      <c r="H33" s="659"/>
      <c r="I33" s="566">
        <f>Ostalo!D4</f>
        <v>0</v>
      </c>
      <c r="J33" s="566">
        <f>Ostalo!E4</f>
        <v>0</v>
      </c>
      <c r="K33" s="628" t="e">
        <f t="shared" si="6"/>
        <v>#DIV/0!</v>
      </c>
      <c r="L33" s="566">
        <f>Ostalo!D7</f>
        <v>0</v>
      </c>
      <c r="M33" s="566">
        <f>Ostalo!E7</f>
        <v>0</v>
      </c>
      <c r="N33" s="628" t="e">
        <f t="shared" si="5"/>
        <v>#DIV/0!</v>
      </c>
      <c r="O33" s="563"/>
      <c r="P33" s="563"/>
      <c r="Q33" s="660"/>
      <c r="R33" s="51"/>
    </row>
    <row r="34" spans="1:18" ht="19.5" customHeight="1">
      <c r="A34" s="1021"/>
      <c r="B34" s="560" t="s">
        <v>1004</v>
      </c>
      <c r="C34" s="561"/>
      <c r="D34" s="561"/>
      <c r="E34" s="627"/>
      <c r="F34" s="567"/>
      <c r="G34" s="565"/>
      <c r="H34" s="659"/>
      <c r="I34" s="563"/>
      <c r="J34" s="563"/>
      <c r="K34" s="659"/>
      <c r="L34" s="561"/>
      <c r="M34" s="561"/>
      <c r="N34" s="628"/>
      <c r="O34" s="563"/>
      <c r="P34" s="563"/>
      <c r="Q34" s="660"/>
      <c r="R34" s="51"/>
    </row>
    <row r="35" spans="1:18" ht="27" customHeight="1" thickBot="1">
      <c r="A35" s="1017" t="s">
        <v>673</v>
      </c>
      <c r="B35" s="1018"/>
      <c r="C35" s="568">
        <f>SUM(C10:C34)</f>
        <v>1152099</v>
      </c>
      <c r="D35" s="568">
        <f aca="true" t="shared" si="7" ref="D35:P35">SUM(D10:D34)</f>
        <v>1161075.1</v>
      </c>
      <c r="E35" s="625">
        <f>D35/C35*100</f>
        <v>100.77910839259474</v>
      </c>
      <c r="F35" s="568">
        <f t="shared" si="7"/>
        <v>132692</v>
      </c>
      <c r="G35" s="568">
        <f t="shared" si="7"/>
        <v>186838.3</v>
      </c>
      <c r="H35" s="625">
        <f>G35/F35*100</f>
        <v>140.80600186898982</v>
      </c>
      <c r="I35" s="568">
        <f t="shared" si="7"/>
        <v>1019407</v>
      </c>
      <c r="J35" s="568">
        <f t="shared" si="7"/>
        <v>974236.8</v>
      </c>
      <c r="K35" s="625">
        <f>J35/I35*100</f>
        <v>95.56897294211242</v>
      </c>
      <c r="L35" s="568">
        <f t="shared" si="7"/>
        <v>2028694</v>
      </c>
      <c r="M35" s="568">
        <f t="shared" si="7"/>
        <v>2052245.25</v>
      </c>
      <c r="N35" s="625">
        <f>M35/L35*100</f>
        <v>101.16090696773392</v>
      </c>
      <c r="O35" s="568">
        <f t="shared" si="7"/>
        <v>49340</v>
      </c>
      <c r="P35" s="568">
        <f t="shared" si="7"/>
        <v>68241</v>
      </c>
      <c r="Q35" s="626">
        <f>P35/O35*100</f>
        <v>138.30766112687473</v>
      </c>
      <c r="R35" s="51"/>
    </row>
    <row r="36" spans="1:6" ht="12.75">
      <c r="A36" s="52" t="s">
        <v>318</v>
      </c>
      <c r="F36" s="53"/>
    </row>
    <row r="37" ht="12.75">
      <c r="F37" s="53"/>
    </row>
    <row r="38" ht="12.75">
      <c r="F38" s="53"/>
    </row>
    <row r="39" ht="12.75">
      <c r="F39" s="53"/>
    </row>
    <row r="40" ht="12.75">
      <c r="F40" s="53"/>
    </row>
    <row r="41" ht="12.75">
      <c r="F41" s="53"/>
    </row>
    <row r="42" ht="12.75">
      <c r="F42" s="53"/>
    </row>
  </sheetData>
  <sheetProtection/>
  <mergeCells count="40">
    <mergeCell ref="A1:Q1"/>
    <mergeCell ref="A35:B35"/>
    <mergeCell ref="A20:B20"/>
    <mergeCell ref="A21:B21"/>
    <mergeCell ref="A22:B22"/>
    <mergeCell ref="A23:B23"/>
    <mergeCell ref="A24:B24"/>
    <mergeCell ref="A25:A34"/>
    <mergeCell ref="A14:B14"/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3:B9"/>
    <mergeCell ref="C3:K3"/>
    <mergeCell ref="Q4:Q9"/>
    <mergeCell ref="C6:C9"/>
    <mergeCell ref="D6:D9"/>
    <mergeCell ref="E6:E9"/>
    <mergeCell ref="F6:F9"/>
    <mergeCell ref="G6:G9"/>
    <mergeCell ref="H6:H9"/>
    <mergeCell ref="I6:I9"/>
    <mergeCell ref="C4:E5"/>
    <mergeCell ref="F4:H5"/>
    <mergeCell ref="I4:K5"/>
    <mergeCell ref="L4:L9"/>
    <mergeCell ref="M4:M9"/>
    <mergeCell ref="N4:N9"/>
    <mergeCell ref="O4:O9"/>
    <mergeCell ref="P4:P9"/>
    <mergeCell ref="J6:J9"/>
    <mergeCell ref="K6:K9"/>
    <mergeCell ref="L3:N3"/>
    <mergeCell ref="O3:Q3"/>
  </mergeCells>
  <printOptions horizontalCentered="1"/>
  <pageMargins left="0" right="0" top="0" bottom="0" header="0" footer="0"/>
  <pageSetup horizontalDpi="600" verticalDpi="600" orientation="landscape" paperSize="9" scale="88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7">
      <selection activeCell="I93" sqref="I93:L93"/>
    </sheetView>
  </sheetViews>
  <sheetFormatPr defaultColWidth="9.140625" defaultRowHeight="12.75"/>
  <cols>
    <col min="1" max="1" width="9.8515625" style="765" customWidth="1"/>
    <col min="2" max="2" width="10.57421875" style="765" customWidth="1"/>
    <col min="3" max="3" width="9.57421875" style="765" customWidth="1"/>
    <col min="4" max="4" width="21.421875" style="765" customWidth="1"/>
    <col min="5" max="5" width="10.28125" style="765" customWidth="1"/>
    <col min="6" max="6" width="17.57421875" style="765" customWidth="1"/>
    <col min="7" max="7" width="8.7109375" style="765" customWidth="1"/>
    <col min="8" max="8" width="9.57421875" style="765" customWidth="1"/>
    <col min="9" max="9" width="12.57421875" style="765" customWidth="1"/>
    <col min="10" max="10" width="9.00390625" style="765" customWidth="1"/>
    <col min="11" max="11" width="10.8515625" style="765" customWidth="1"/>
    <col min="12" max="12" width="12.7109375" style="765" customWidth="1"/>
    <col min="13" max="13" width="6.57421875" style="765" customWidth="1"/>
    <col min="14" max="14" width="6.28125" style="765" customWidth="1"/>
    <col min="15" max="15" width="7.7109375" style="765" customWidth="1"/>
    <col min="16" max="16" width="8.28125" style="765" customWidth="1"/>
    <col min="17" max="17" width="15.421875" style="765" customWidth="1"/>
    <col min="18" max="18" width="9.57421875" style="765" customWidth="1"/>
    <col min="19" max="16384" width="9.140625" style="765" customWidth="1"/>
  </cols>
  <sheetData>
    <row r="1" spans="1:12" ht="15.75">
      <c r="A1" s="764" t="s">
        <v>1038</v>
      </c>
      <c r="D1" s="1029" t="s">
        <v>1039</v>
      </c>
      <c r="E1" s="1029"/>
      <c r="F1" s="1029"/>
      <c r="G1" s="1029"/>
      <c r="H1" s="1029"/>
      <c r="I1" s="1029"/>
      <c r="J1" s="1029"/>
      <c r="K1" s="1029"/>
      <c r="L1" s="1029"/>
    </row>
    <row r="2" spans="1:12" s="766" customFormat="1" ht="16.5" customHeight="1" thickBot="1">
      <c r="A2" s="1030" t="s">
        <v>1040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</row>
    <row r="3" spans="1:12" ht="14.25" customHeight="1">
      <c r="A3" s="1032" t="s">
        <v>1041</v>
      </c>
      <c r="B3" s="1034" t="s">
        <v>1042</v>
      </c>
      <c r="C3" s="1034" t="s">
        <v>1043</v>
      </c>
      <c r="D3" s="1034" t="s">
        <v>1044</v>
      </c>
      <c r="E3" s="1034" t="s">
        <v>1045</v>
      </c>
      <c r="F3" s="1034" t="s">
        <v>1046</v>
      </c>
      <c r="G3" s="1037" t="s">
        <v>1047</v>
      </c>
      <c r="H3" s="1037"/>
      <c r="I3" s="1037"/>
      <c r="J3" s="1037"/>
      <c r="K3" s="1037"/>
      <c r="L3" s="1037"/>
    </row>
    <row r="4" spans="1:12" ht="27.75" customHeight="1">
      <c r="A4" s="1033"/>
      <c r="B4" s="1035"/>
      <c r="C4" s="1035"/>
      <c r="D4" s="1035"/>
      <c r="E4" s="1035"/>
      <c r="F4" s="1035"/>
      <c r="G4" s="1038"/>
      <c r="H4" s="1039"/>
      <c r="I4" s="1040"/>
      <c r="J4" s="1025"/>
      <c r="K4" s="1026"/>
      <c r="L4" s="1027"/>
    </row>
    <row r="5" spans="1:12" ht="43.5" customHeight="1" thickBot="1">
      <c r="A5" s="1033"/>
      <c r="B5" s="1036"/>
      <c r="C5" s="1036"/>
      <c r="D5" s="1036"/>
      <c r="E5" s="1036"/>
      <c r="F5" s="1036"/>
      <c r="G5" s="769" t="s">
        <v>1048</v>
      </c>
      <c r="H5" s="767" t="s">
        <v>1049</v>
      </c>
      <c r="I5" s="767" t="s">
        <v>1050</v>
      </c>
      <c r="J5" s="769" t="s">
        <v>1048</v>
      </c>
      <c r="K5" s="767" t="s">
        <v>1049</v>
      </c>
      <c r="L5" s="767" t="s">
        <v>1050</v>
      </c>
    </row>
    <row r="6" spans="1:12" ht="21" customHeight="1">
      <c r="A6" s="770">
        <v>0</v>
      </c>
      <c r="B6" s="771">
        <v>1</v>
      </c>
      <c r="C6" s="772">
        <v>2</v>
      </c>
      <c r="D6" s="772">
        <v>3</v>
      </c>
      <c r="E6" s="772">
        <v>4</v>
      </c>
      <c r="F6" s="772">
        <v>5</v>
      </c>
      <c r="G6" s="772">
        <v>6</v>
      </c>
      <c r="H6" s="772">
        <v>7</v>
      </c>
      <c r="I6" s="772">
        <v>8</v>
      </c>
      <c r="J6" s="772">
        <v>9</v>
      </c>
      <c r="K6" s="772">
        <v>10</v>
      </c>
      <c r="L6" s="773">
        <v>11</v>
      </c>
    </row>
    <row r="7" spans="1:12" ht="25.5" customHeight="1">
      <c r="A7" s="1028" t="s">
        <v>1051</v>
      </c>
      <c r="B7" s="775"/>
      <c r="C7" s="775"/>
      <c r="D7" s="775"/>
      <c r="E7" s="775"/>
      <c r="F7" s="775"/>
      <c r="G7" s="775"/>
      <c r="H7" s="775"/>
      <c r="I7" s="775"/>
      <c r="J7" s="775"/>
      <c r="K7" s="775"/>
      <c r="L7" s="775"/>
    </row>
    <row r="8" spans="1:12" ht="27.75" customHeight="1">
      <c r="A8" s="1028"/>
      <c r="B8" s="775"/>
      <c r="C8" s="775"/>
      <c r="D8" s="775"/>
      <c r="E8" s="775"/>
      <c r="F8" s="775"/>
      <c r="G8" s="775"/>
      <c r="H8" s="775"/>
      <c r="I8" s="775"/>
      <c r="J8" s="775"/>
      <c r="K8" s="775"/>
      <c r="L8" s="775"/>
    </row>
    <row r="9" spans="1:12" ht="6.75" customHeight="1">
      <c r="A9" s="1028"/>
      <c r="B9" s="775"/>
      <c r="C9" s="775"/>
      <c r="D9" s="775"/>
      <c r="E9" s="775"/>
      <c r="F9" s="775"/>
      <c r="G9" s="775"/>
      <c r="H9" s="775"/>
      <c r="I9" s="775"/>
      <c r="J9" s="775"/>
      <c r="K9" s="775"/>
      <c r="L9" s="775"/>
    </row>
    <row r="10" spans="1:12" ht="26.25" customHeight="1" hidden="1">
      <c r="A10" s="1028"/>
      <c r="B10" s="775"/>
      <c r="C10" s="775"/>
      <c r="D10" s="775"/>
      <c r="E10" s="775"/>
      <c r="F10" s="775"/>
      <c r="G10" s="775"/>
      <c r="H10" s="775"/>
      <c r="I10" s="775"/>
      <c r="J10" s="775"/>
      <c r="K10" s="775"/>
      <c r="L10" s="775"/>
    </row>
    <row r="11" spans="1:12" ht="12" customHeight="1" hidden="1">
      <c r="A11" s="1028"/>
      <c r="B11" s="775"/>
      <c r="C11" s="775"/>
      <c r="D11" s="775"/>
      <c r="E11" s="775"/>
      <c r="F11" s="775"/>
      <c r="G11" s="775"/>
      <c r="H11" s="775"/>
      <c r="I11" s="775"/>
      <c r="J11" s="775"/>
      <c r="K11" s="775"/>
      <c r="L11" s="775"/>
    </row>
    <row r="12" spans="1:12" ht="12" customHeight="1" hidden="1">
      <c r="A12" s="1028"/>
      <c r="B12" s="775"/>
      <c r="C12" s="775"/>
      <c r="D12" s="775"/>
      <c r="E12" s="775"/>
      <c r="F12" s="775"/>
      <c r="G12" s="775"/>
      <c r="H12" s="775"/>
      <c r="I12" s="775"/>
      <c r="J12" s="775"/>
      <c r="K12" s="775"/>
      <c r="L12" s="775"/>
    </row>
    <row r="13" spans="1:12" ht="12" customHeight="1" hidden="1">
      <c r="A13" s="1028"/>
      <c r="B13" s="775"/>
      <c r="C13" s="775"/>
      <c r="D13" s="775"/>
      <c r="E13" s="775"/>
      <c r="F13" s="775"/>
      <c r="G13" s="775"/>
      <c r="H13" s="775"/>
      <c r="I13" s="775"/>
      <c r="J13" s="775"/>
      <c r="K13" s="775"/>
      <c r="L13" s="775"/>
    </row>
    <row r="14" spans="1:12" ht="12" customHeight="1" hidden="1">
      <c r="A14" s="1028"/>
      <c r="B14" s="775"/>
      <c r="C14" s="775"/>
      <c r="D14" s="775"/>
      <c r="E14" s="775"/>
      <c r="F14" s="775"/>
      <c r="G14" s="775"/>
      <c r="H14" s="775"/>
      <c r="I14" s="775"/>
      <c r="J14" s="775"/>
      <c r="K14" s="775"/>
      <c r="L14" s="775"/>
    </row>
    <row r="15" spans="1:12" ht="20.25" customHeight="1" hidden="1">
      <c r="A15" s="1028"/>
      <c r="B15" s="775"/>
      <c r="C15" s="775"/>
      <c r="D15" s="775"/>
      <c r="E15" s="775"/>
      <c r="F15" s="775"/>
      <c r="G15" s="775"/>
      <c r="H15" s="775"/>
      <c r="I15" s="775"/>
      <c r="J15" s="775"/>
      <c r="K15" s="775"/>
      <c r="L15" s="775"/>
    </row>
    <row r="16" spans="1:12" ht="12" customHeight="1">
      <c r="A16" s="1028" t="s">
        <v>1052</v>
      </c>
      <c r="B16" s="775"/>
      <c r="C16" s="775"/>
      <c r="D16" s="775"/>
      <c r="E16" s="775"/>
      <c r="F16" s="775"/>
      <c r="G16" s="775"/>
      <c r="H16" s="775"/>
      <c r="I16" s="775"/>
      <c r="J16" s="775"/>
      <c r="K16" s="775"/>
      <c r="L16" s="775"/>
    </row>
    <row r="17" spans="1:12" ht="12" customHeight="1">
      <c r="A17" s="1028"/>
      <c r="B17" s="775"/>
      <c r="C17" s="775"/>
      <c r="D17" s="775"/>
      <c r="E17" s="775"/>
      <c r="F17" s="775"/>
      <c r="G17" s="775"/>
      <c r="H17" s="775"/>
      <c r="I17" s="775"/>
      <c r="J17" s="775"/>
      <c r="K17" s="775"/>
      <c r="L17" s="775"/>
    </row>
    <row r="18" spans="1:12" ht="12" customHeight="1">
      <c r="A18" s="1028"/>
      <c r="B18" s="775"/>
      <c r="C18" s="775"/>
      <c r="D18" s="775"/>
      <c r="E18" s="775"/>
      <c r="F18" s="775"/>
      <c r="G18" s="775"/>
      <c r="H18" s="775"/>
      <c r="I18" s="775"/>
      <c r="J18" s="775"/>
      <c r="K18" s="775"/>
      <c r="L18" s="775"/>
    </row>
    <row r="19" spans="1:12" ht="12" customHeight="1">
      <c r="A19" s="1028"/>
      <c r="B19" s="775"/>
      <c r="C19" s="775"/>
      <c r="D19" s="775"/>
      <c r="E19" s="775"/>
      <c r="F19" s="775"/>
      <c r="G19" s="775"/>
      <c r="H19" s="775"/>
      <c r="I19" s="775"/>
      <c r="J19" s="775"/>
      <c r="K19" s="775"/>
      <c r="L19" s="775"/>
    </row>
    <row r="20" spans="1:12" ht="12" customHeight="1">
      <c r="A20" s="1028"/>
      <c r="B20" s="775"/>
      <c r="C20" s="775"/>
      <c r="D20" s="775"/>
      <c r="E20" s="775"/>
      <c r="F20" s="775"/>
      <c r="G20" s="775"/>
      <c r="H20" s="775"/>
      <c r="I20" s="775"/>
      <c r="J20" s="775"/>
      <c r="K20" s="775"/>
      <c r="L20" s="775"/>
    </row>
    <row r="21" spans="1:12" ht="12" customHeight="1">
      <c r="A21" s="1028" t="s">
        <v>1053</v>
      </c>
      <c r="B21" s="775"/>
      <c r="C21" s="775"/>
      <c r="D21" s="775"/>
      <c r="E21" s="775"/>
      <c r="F21" s="775"/>
      <c r="G21" s="775"/>
      <c r="H21" s="775"/>
      <c r="I21" s="775"/>
      <c r="J21" s="775"/>
      <c r="K21" s="775"/>
      <c r="L21" s="775"/>
    </row>
    <row r="22" spans="1:12" ht="9" customHeight="1">
      <c r="A22" s="1028"/>
      <c r="B22" s="775"/>
      <c r="C22" s="775"/>
      <c r="D22" s="775"/>
      <c r="E22" s="775"/>
      <c r="F22" s="775"/>
      <c r="G22" s="775"/>
      <c r="H22" s="775"/>
      <c r="I22" s="775"/>
      <c r="J22" s="775"/>
      <c r="K22" s="775"/>
      <c r="L22" s="775"/>
    </row>
    <row r="23" ht="12" customHeight="1" hidden="1">
      <c r="A23" s="1028"/>
    </row>
    <row r="24" ht="12" customHeight="1" hidden="1">
      <c r="A24" s="1028"/>
    </row>
    <row r="25" ht="12" customHeight="1" hidden="1">
      <c r="A25" s="1028"/>
    </row>
    <row r="26" ht="12" customHeight="1" hidden="1">
      <c r="A26" s="1028"/>
    </row>
    <row r="27" ht="12" customHeight="1" hidden="1">
      <c r="A27" s="1028"/>
    </row>
    <row r="28" ht="12" customHeight="1" hidden="1">
      <c r="A28" s="1028"/>
    </row>
    <row r="29" ht="12" customHeight="1" hidden="1">
      <c r="A29" s="1028"/>
    </row>
    <row r="30" ht="12" customHeight="1" hidden="1">
      <c r="A30" s="1028"/>
    </row>
    <row r="31" ht="12" customHeight="1" hidden="1">
      <c r="A31" s="1028"/>
    </row>
    <row r="32" ht="12" customHeight="1" hidden="1">
      <c r="A32" s="1028"/>
    </row>
    <row r="33" ht="12" customHeight="1" hidden="1">
      <c r="A33" s="1028"/>
    </row>
    <row r="34" ht="12" customHeight="1" hidden="1">
      <c r="A34" s="1028"/>
    </row>
    <row r="35" ht="12" customHeight="1" hidden="1">
      <c r="A35" s="1028"/>
    </row>
    <row r="36" ht="15" customHeight="1" hidden="1">
      <c r="A36" s="1028"/>
    </row>
    <row r="37" ht="12" customHeight="1" hidden="1">
      <c r="A37" s="1028"/>
    </row>
    <row r="38" ht="16.5" customHeight="1" hidden="1">
      <c r="A38" s="1028"/>
    </row>
    <row r="39" ht="14.25" customHeight="1" hidden="1">
      <c r="A39" s="1028"/>
    </row>
    <row r="40" ht="12.75" customHeight="1" hidden="1">
      <c r="A40" s="1028"/>
    </row>
    <row r="41" ht="26.25" customHeight="1" hidden="1">
      <c r="A41" s="1028"/>
    </row>
    <row r="42" ht="26.25" customHeight="1" hidden="1">
      <c r="A42" s="1028"/>
    </row>
    <row r="43" ht="3.75" customHeight="1" hidden="1">
      <c r="A43" s="1028"/>
    </row>
    <row r="44" ht="12" customHeight="1" hidden="1">
      <c r="A44" s="1028"/>
    </row>
    <row r="45" ht="12" customHeight="1" hidden="1">
      <c r="A45" s="1028"/>
    </row>
    <row r="46" s="764" customFormat="1" ht="12" customHeight="1" hidden="1">
      <c r="A46" s="1028"/>
    </row>
    <row r="47" ht="12" customHeight="1" hidden="1">
      <c r="A47" s="1028"/>
    </row>
    <row r="48" ht="12" customHeight="1" hidden="1">
      <c r="A48" s="1028"/>
    </row>
    <row r="49" ht="12" customHeight="1" hidden="1">
      <c r="A49" s="1028"/>
    </row>
    <row r="50" ht="12" customHeight="1" hidden="1">
      <c r="A50" s="1028"/>
    </row>
    <row r="51" ht="12" customHeight="1" hidden="1">
      <c r="A51" s="1028"/>
    </row>
    <row r="52" ht="12" customHeight="1" hidden="1">
      <c r="A52" s="1028"/>
    </row>
    <row r="53" ht="12" customHeight="1" hidden="1">
      <c r="A53" s="1028"/>
    </row>
    <row r="54" ht="12" customHeight="1" hidden="1">
      <c r="A54" s="1028"/>
    </row>
    <row r="55" ht="12" customHeight="1" hidden="1">
      <c r="A55" s="1028"/>
    </row>
    <row r="56" ht="12" customHeight="1" hidden="1">
      <c r="A56" s="1028"/>
    </row>
    <row r="57" ht="12" customHeight="1" hidden="1">
      <c r="A57" s="1028"/>
    </row>
    <row r="58" ht="12" customHeight="1" hidden="1">
      <c r="A58" s="1028"/>
    </row>
    <row r="59" ht="12" customHeight="1" hidden="1">
      <c r="A59" s="1028"/>
    </row>
    <row r="60" ht="12" customHeight="1" hidden="1">
      <c r="A60" s="1028"/>
    </row>
    <row r="61" ht="12" customHeight="1" hidden="1">
      <c r="A61" s="1028"/>
    </row>
    <row r="62" ht="12" customHeight="1" hidden="1">
      <c r="A62" s="1028"/>
    </row>
    <row r="63" ht="12" customHeight="1" hidden="1">
      <c r="A63" s="1028"/>
    </row>
    <row r="64" ht="12" customHeight="1" hidden="1">
      <c r="A64" s="1028"/>
    </row>
    <row r="65" ht="12" customHeight="1" hidden="1">
      <c r="A65" s="1028"/>
    </row>
    <row r="66" ht="12" customHeight="1" hidden="1">
      <c r="A66" s="1028"/>
    </row>
    <row r="67" ht="14.25" customHeight="1" hidden="1">
      <c r="A67" s="1028"/>
    </row>
    <row r="68" ht="12" customHeight="1" hidden="1">
      <c r="A68" s="1028"/>
    </row>
    <row r="69" ht="12" customHeight="1" hidden="1">
      <c r="A69" s="1028"/>
    </row>
    <row r="70" ht="12" customHeight="1" hidden="1">
      <c r="A70" s="1028"/>
    </row>
    <row r="71" ht="12" customHeight="1" hidden="1">
      <c r="A71" s="1028"/>
    </row>
    <row r="72" ht="12" customHeight="1" hidden="1">
      <c r="A72" s="1028"/>
    </row>
    <row r="73" ht="12" customHeight="1" hidden="1">
      <c r="A73" s="1028"/>
    </row>
    <row r="74" ht="12" customHeight="1" hidden="1">
      <c r="A74" s="1028"/>
    </row>
    <row r="75" ht="12" customHeight="1" hidden="1">
      <c r="A75" s="1028"/>
    </row>
    <row r="76" ht="12" customHeight="1" hidden="1">
      <c r="A76" s="1028"/>
    </row>
    <row r="77" spans="1:12" ht="12" customHeight="1">
      <c r="A77" s="1028"/>
      <c r="B77" s="776">
        <v>49195</v>
      </c>
      <c r="C77" s="777" t="s">
        <v>1054</v>
      </c>
      <c r="D77" s="778" t="s">
        <v>1055</v>
      </c>
      <c r="E77" s="779" t="s">
        <v>1056</v>
      </c>
      <c r="F77" s="779" t="s">
        <v>1057</v>
      </c>
      <c r="G77" s="780">
        <v>5</v>
      </c>
      <c r="H77" s="781">
        <v>61501</v>
      </c>
      <c r="I77" s="782">
        <f>G77*H77</f>
        <v>307505</v>
      </c>
      <c r="J77" s="780">
        <v>6</v>
      </c>
      <c r="K77" s="781">
        <v>61501</v>
      </c>
      <c r="L77" s="782">
        <f>J77*K77</f>
        <v>369006</v>
      </c>
    </row>
    <row r="78" spans="1:12" ht="12" customHeight="1">
      <c r="A78" s="1028"/>
      <c r="B78" s="776">
        <v>49196</v>
      </c>
      <c r="C78" s="777" t="s">
        <v>1054</v>
      </c>
      <c r="D78" s="778" t="s">
        <v>1058</v>
      </c>
      <c r="E78" s="779" t="s">
        <v>1056</v>
      </c>
      <c r="F78" s="779" t="s">
        <v>1059</v>
      </c>
      <c r="G78" s="780">
        <v>24</v>
      </c>
      <c r="H78" s="781">
        <v>106651</v>
      </c>
      <c r="I78" s="782">
        <f>G78*H78</f>
        <v>2559624</v>
      </c>
      <c r="J78" s="780">
        <v>26</v>
      </c>
      <c r="K78" s="781">
        <v>106651</v>
      </c>
      <c r="L78" s="782">
        <f>J78*K78</f>
        <v>2772926</v>
      </c>
    </row>
    <row r="79" spans="1:12" ht="12" customHeight="1">
      <c r="A79" s="1028"/>
      <c r="B79" s="776">
        <v>49197</v>
      </c>
      <c r="C79" s="777" t="s">
        <v>1054</v>
      </c>
      <c r="D79" s="778" t="s">
        <v>1060</v>
      </c>
      <c r="E79" s="779" t="s">
        <v>1056</v>
      </c>
      <c r="F79" s="779" t="s">
        <v>1061</v>
      </c>
      <c r="G79" s="780">
        <v>49</v>
      </c>
      <c r="H79" s="781">
        <v>137997.16</v>
      </c>
      <c r="I79" s="782">
        <f>G79*H79</f>
        <v>6761860.84</v>
      </c>
      <c r="J79" s="780">
        <v>80</v>
      </c>
      <c r="K79" s="781">
        <v>137997.16</v>
      </c>
      <c r="L79" s="782">
        <f>J79*K79</f>
        <v>11039772.8</v>
      </c>
    </row>
    <row r="80" spans="1:12" ht="10.5" customHeight="1">
      <c r="A80" s="1028"/>
      <c r="B80" s="776">
        <v>49233</v>
      </c>
      <c r="C80" s="777" t="s">
        <v>1062</v>
      </c>
      <c r="D80" s="783" t="s">
        <v>1063</v>
      </c>
      <c r="E80" s="777" t="s">
        <v>1064</v>
      </c>
      <c r="F80" s="779" t="s">
        <v>1065</v>
      </c>
      <c r="G80" s="780">
        <v>26</v>
      </c>
      <c r="H80" s="781">
        <v>129448</v>
      </c>
      <c r="I80" s="782">
        <f>G80*H80</f>
        <v>3365648</v>
      </c>
      <c r="J80" s="780">
        <v>26</v>
      </c>
      <c r="K80" s="781">
        <v>129448</v>
      </c>
      <c r="L80" s="782">
        <f>J80*K80</f>
        <v>3365648</v>
      </c>
    </row>
    <row r="81" spans="1:12" ht="11.25" customHeight="1">
      <c r="A81" s="1028"/>
      <c r="B81" s="775"/>
      <c r="C81" s="775"/>
      <c r="D81" s="775"/>
      <c r="E81" s="775"/>
      <c r="F81" s="775"/>
      <c r="G81" s="775"/>
      <c r="H81" s="775"/>
      <c r="I81" s="775"/>
      <c r="J81" s="775"/>
      <c r="K81" s="777"/>
      <c r="L81" s="775"/>
    </row>
    <row r="82" spans="1:12" ht="11.25" customHeight="1">
      <c r="A82" s="1028"/>
      <c r="B82" s="775"/>
      <c r="C82" s="775"/>
      <c r="D82" s="775"/>
      <c r="E82" s="775"/>
      <c r="F82" s="775"/>
      <c r="G82" s="775"/>
      <c r="H82" s="775"/>
      <c r="I82" s="775"/>
      <c r="J82" s="775"/>
      <c r="K82" s="775"/>
      <c r="L82" s="775"/>
    </row>
    <row r="83" spans="1:12" ht="8.25" customHeight="1">
      <c r="A83" s="1028"/>
      <c r="B83" s="775"/>
      <c r="C83" s="775"/>
      <c r="D83" s="775"/>
      <c r="E83" s="775"/>
      <c r="F83" s="775"/>
      <c r="G83" s="775"/>
      <c r="H83" s="775"/>
      <c r="I83" s="775"/>
      <c r="J83" s="775"/>
      <c r="K83" s="775"/>
      <c r="L83" s="775"/>
    </row>
    <row r="84" spans="1:12" ht="14.25" customHeight="1" hidden="1">
      <c r="A84" s="1028"/>
      <c r="B84" s="775"/>
      <c r="C84" s="775"/>
      <c r="D84" s="775"/>
      <c r="E84" s="775"/>
      <c r="F84" s="775"/>
      <c r="G84" s="775"/>
      <c r="H84" s="775"/>
      <c r="I84" s="775"/>
      <c r="J84" s="775"/>
      <c r="K84" s="775"/>
      <c r="L84" s="775"/>
    </row>
    <row r="85" spans="1:12" ht="21.75" customHeight="1" hidden="1">
      <c r="A85" s="1028"/>
      <c r="B85" s="775"/>
      <c r="C85" s="775"/>
      <c r="D85" s="775"/>
      <c r="E85" s="775"/>
      <c r="F85" s="775"/>
      <c r="G85" s="775"/>
      <c r="H85" s="775"/>
      <c r="I85" s="775"/>
      <c r="J85" s="775"/>
      <c r="K85" s="775"/>
      <c r="L85" s="775"/>
    </row>
    <row r="86" spans="1:12" ht="15" customHeight="1" hidden="1">
      <c r="A86" s="1028"/>
      <c r="B86" s="775"/>
      <c r="C86" s="775"/>
      <c r="D86" s="775"/>
      <c r="E86" s="775"/>
      <c r="F86" s="775"/>
      <c r="G86" s="775"/>
      <c r="H86" s="775"/>
      <c r="I86" s="775"/>
      <c r="J86" s="775"/>
      <c r="K86" s="775"/>
      <c r="L86" s="775"/>
    </row>
    <row r="87" spans="1:12" ht="27" customHeight="1" hidden="1">
      <c r="A87" s="1028"/>
      <c r="B87" s="775"/>
      <c r="C87" s="775"/>
      <c r="D87" s="775"/>
      <c r="E87" s="775"/>
      <c r="F87" s="775"/>
      <c r="G87" s="775"/>
      <c r="H87" s="775"/>
      <c r="I87" s="775"/>
      <c r="J87" s="775"/>
      <c r="K87" s="775"/>
      <c r="L87" s="775"/>
    </row>
    <row r="88" spans="1:12" ht="14.25" customHeight="1">
      <c r="A88" s="1028" t="s">
        <v>1066</v>
      </c>
      <c r="B88" s="775"/>
      <c r="C88" s="775"/>
      <c r="D88" s="775"/>
      <c r="E88" s="775"/>
      <c r="F88" s="775"/>
      <c r="G88" s="775"/>
      <c r="H88" s="775"/>
      <c r="I88" s="775"/>
      <c r="J88" s="775"/>
      <c r="K88" s="775"/>
      <c r="L88" s="775"/>
    </row>
    <row r="89" spans="1:12" ht="16.5" customHeight="1">
      <c r="A89" s="1028"/>
      <c r="B89" s="775"/>
      <c r="C89" s="775"/>
      <c r="D89" s="775"/>
      <c r="E89" s="775"/>
      <c r="F89" s="775"/>
      <c r="G89" s="775"/>
      <c r="H89" s="775"/>
      <c r="I89" s="775"/>
      <c r="J89" s="775"/>
      <c r="K89" s="775"/>
      <c r="L89" s="775"/>
    </row>
    <row r="90" spans="1:12" ht="9.75" customHeight="1">
      <c r="A90" s="1028"/>
      <c r="B90" s="775"/>
      <c r="C90" s="775"/>
      <c r="D90" s="775"/>
      <c r="E90" s="775"/>
      <c r="F90" s="775"/>
      <c r="G90" s="775"/>
      <c r="H90" s="775"/>
      <c r="I90" s="775"/>
      <c r="J90" s="775"/>
      <c r="K90" s="784"/>
      <c r="L90" s="775"/>
    </row>
    <row r="91" spans="3:12" ht="12.75">
      <c r="C91" s="765" t="s">
        <v>1067</v>
      </c>
      <c r="I91" s="785">
        <f>SUM(I77:I80)</f>
        <v>12994637.84</v>
      </c>
      <c r="L91" s="785">
        <f>SUM(L77:L80)</f>
        <v>17547352.8</v>
      </c>
    </row>
    <row r="92" spans="3:12" ht="12.75">
      <c r="C92" s="765" t="s">
        <v>1068</v>
      </c>
      <c r="H92" s="785"/>
      <c r="L92" s="786"/>
    </row>
    <row r="93" spans="9:12" ht="12.75">
      <c r="I93" s="1024" t="s">
        <v>1069</v>
      </c>
      <c r="J93" s="1024"/>
      <c r="K93" s="1024"/>
      <c r="L93" s="1024"/>
    </row>
    <row r="94" spans="9:12" ht="12.75">
      <c r="I94" s="787"/>
      <c r="J94" s="787"/>
      <c r="K94" s="787"/>
      <c r="L94" s="787"/>
    </row>
    <row r="95" spans="2:12" ht="12.75">
      <c r="B95" s="765" t="s">
        <v>1332</v>
      </c>
      <c r="J95" s="1024" t="s">
        <v>1070</v>
      </c>
      <c r="K95" s="1024"/>
      <c r="L95" s="1024"/>
    </row>
    <row r="96" spans="2:10" ht="12.75">
      <c r="B96" s="1024" t="s">
        <v>1333</v>
      </c>
      <c r="C96" s="1024"/>
      <c r="D96" s="1024"/>
      <c r="J96" s="765" t="s">
        <v>1071</v>
      </c>
    </row>
    <row r="97" ht="9" customHeight="1"/>
    <row r="98" spans="1:3" ht="12.75">
      <c r="A98" s="788" t="s">
        <v>1072</v>
      </c>
      <c r="B98" s="788"/>
      <c r="C98" s="765" t="s">
        <v>1073</v>
      </c>
    </row>
    <row r="99" ht="12.75">
      <c r="C99" s="765" t="s">
        <v>1074</v>
      </c>
    </row>
  </sheetData>
  <sheetProtection/>
  <mergeCells count="18">
    <mergeCell ref="D1:L1"/>
    <mergeCell ref="A2:L2"/>
    <mergeCell ref="A3:A5"/>
    <mergeCell ref="B3:B5"/>
    <mergeCell ref="C3:C5"/>
    <mergeCell ref="D3:D5"/>
    <mergeCell ref="E3:E5"/>
    <mergeCell ref="F3:F5"/>
    <mergeCell ref="G3:L3"/>
    <mergeCell ref="G4:I4"/>
    <mergeCell ref="J95:L95"/>
    <mergeCell ref="B96:D96"/>
    <mergeCell ref="J4:L4"/>
    <mergeCell ref="A7:A15"/>
    <mergeCell ref="A16:A20"/>
    <mergeCell ref="A21:A87"/>
    <mergeCell ref="A88:A90"/>
    <mergeCell ref="I93:L93"/>
  </mergeCells>
  <printOptions horizontalCentered="1"/>
  <pageMargins left="0.18" right="0.17" top="0.34" bottom="0.4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99"/>
  <sheetViews>
    <sheetView zoomScalePageLayoutView="0" workbookViewId="0" topLeftCell="B64">
      <selection activeCell="V94" sqref="V94"/>
    </sheetView>
  </sheetViews>
  <sheetFormatPr defaultColWidth="9.140625" defaultRowHeight="12.75"/>
  <cols>
    <col min="1" max="1" width="5.57421875" style="765" customWidth="1"/>
    <col min="2" max="2" width="9.7109375" style="765" customWidth="1"/>
    <col min="3" max="3" width="9.57421875" style="765" customWidth="1"/>
    <col min="4" max="4" width="19.8515625" style="765" customWidth="1"/>
    <col min="5" max="5" width="10.28125" style="765" customWidth="1"/>
    <col min="6" max="6" width="25.28125" style="765" customWidth="1"/>
    <col min="7" max="7" width="4.00390625" style="765" hidden="1" customWidth="1"/>
    <col min="8" max="8" width="8.8515625" style="765" customWidth="1"/>
    <col min="9" max="9" width="9.140625" style="765" hidden="1" customWidth="1"/>
    <col min="10" max="10" width="9.7109375" style="765" customWidth="1"/>
    <col min="11" max="11" width="13.421875" style="765" customWidth="1"/>
    <col min="12" max="12" width="5.421875" style="765" hidden="1" customWidth="1"/>
    <col min="13" max="13" width="5.8515625" style="765" hidden="1" customWidth="1"/>
    <col min="14" max="14" width="7.8515625" style="765" customWidth="1"/>
    <col min="15" max="15" width="10.140625" style="765" hidden="1" customWidth="1"/>
    <col min="16" max="16" width="8.421875" style="765" customWidth="1"/>
    <col min="17" max="17" width="12.00390625" style="765" customWidth="1"/>
    <col min="18" max="18" width="6.421875" style="765" customWidth="1"/>
    <col min="19" max="19" width="7.8515625" style="765" customWidth="1"/>
    <col min="20" max="20" width="7.7109375" style="765" customWidth="1"/>
    <col min="21" max="21" width="8.28125" style="765" customWidth="1"/>
    <col min="22" max="22" width="15.421875" style="765" customWidth="1"/>
    <col min="23" max="23" width="9.57421875" style="765" customWidth="1"/>
    <col min="24" max="16384" width="9.140625" style="765" customWidth="1"/>
  </cols>
  <sheetData>
    <row r="1" spans="1:17" ht="15.75">
      <c r="A1" s="764" t="s">
        <v>1038</v>
      </c>
      <c r="D1" s="1029" t="s">
        <v>1039</v>
      </c>
      <c r="E1" s="1029"/>
      <c r="F1" s="1029"/>
      <c r="G1" s="1029"/>
      <c r="H1" s="1029"/>
      <c r="I1" s="1029"/>
      <c r="J1" s="1029"/>
      <c r="K1" s="1029"/>
      <c r="L1" s="1029"/>
      <c r="M1" s="1029"/>
      <c r="N1" s="1029"/>
      <c r="O1" s="1029"/>
      <c r="P1" s="1029"/>
      <c r="Q1" s="1029"/>
    </row>
    <row r="2" spans="1:17" s="766" customFormat="1" ht="16.5" customHeight="1" thickBot="1">
      <c r="A2" s="1030" t="s">
        <v>1040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  <c r="N2" s="1031"/>
      <c r="O2" s="1031"/>
      <c r="P2" s="1031"/>
      <c r="Q2" s="1031"/>
    </row>
    <row r="3" spans="1:17" ht="14.25" customHeight="1">
      <c r="A3" s="1032" t="s">
        <v>1041</v>
      </c>
      <c r="B3" s="1034" t="s">
        <v>1042</v>
      </c>
      <c r="C3" s="1034" t="s">
        <v>1043</v>
      </c>
      <c r="D3" s="1034" t="s">
        <v>1044</v>
      </c>
      <c r="E3" s="1034" t="s">
        <v>1045</v>
      </c>
      <c r="F3" s="1034" t="s">
        <v>1046</v>
      </c>
      <c r="G3" s="1037" t="s">
        <v>1047</v>
      </c>
      <c r="H3" s="1037"/>
      <c r="I3" s="1037"/>
      <c r="J3" s="1037"/>
      <c r="K3" s="1037"/>
      <c r="L3" s="1037"/>
      <c r="M3" s="1037"/>
      <c r="N3" s="1037"/>
      <c r="O3" s="1037"/>
      <c r="P3" s="1037"/>
      <c r="Q3" s="1046"/>
    </row>
    <row r="4" spans="1:17" ht="27.75" customHeight="1">
      <c r="A4" s="1033"/>
      <c r="B4" s="1035"/>
      <c r="C4" s="1035"/>
      <c r="D4" s="1035"/>
      <c r="E4" s="1035"/>
      <c r="F4" s="1035"/>
      <c r="G4" s="1047" t="s">
        <v>1020</v>
      </c>
      <c r="H4" s="1048"/>
      <c r="I4" s="1048"/>
      <c r="J4" s="1048"/>
      <c r="K4" s="1048"/>
      <c r="L4" s="1049"/>
      <c r="M4" s="1025" t="s">
        <v>1075</v>
      </c>
      <c r="N4" s="1026"/>
      <c r="O4" s="1042"/>
      <c r="P4" s="1026"/>
      <c r="Q4" s="1043"/>
    </row>
    <row r="5" spans="1:17" ht="43.5" customHeight="1" thickBot="1">
      <c r="A5" s="1045"/>
      <c r="B5" s="1036"/>
      <c r="C5" s="1036"/>
      <c r="D5" s="1036"/>
      <c r="E5" s="1036"/>
      <c r="F5" s="1036"/>
      <c r="G5" s="789" t="s">
        <v>1048</v>
      </c>
      <c r="H5" s="789" t="s">
        <v>1048</v>
      </c>
      <c r="I5" s="790"/>
      <c r="J5" s="768" t="s">
        <v>1049</v>
      </c>
      <c r="K5" s="768" t="s">
        <v>1050</v>
      </c>
      <c r="L5" s="768" t="s">
        <v>1050</v>
      </c>
      <c r="M5" s="789" t="s">
        <v>1048</v>
      </c>
      <c r="N5" s="791" t="s">
        <v>1048</v>
      </c>
      <c r="O5" s="792" t="s">
        <v>1049</v>
      </c>
      <c r="P5" s="792" t="s">
        <v>1049</v>
      </c>
      <c r="Q5" s="793" t="s">
        <v>1050</v>
      </c>
    </row>
    <row r="6" spans="1:17" ht="21" customHeight="1" thickBot="1">
      <c r="A6" s="794">
        <v>0</v>
      </c>
      <c r="B6" s="795">
        <v>1</v>
      </c>
      <c r="C6" s="796">
        <v>2</v>
      </c>
      <c r="D6" s="796">
        <v>3</v>
      </c>
      <c r="E6" s="796">
        <v>4</v>
      </c>
      <c r="F6" s="796">
        <v>5</v>
      </c>
      <c r="G6" s="796">
        <v>6</v>
      </c>
      <c r="H6" s="796"/>
      <c r="I6" s="796"/>
      <c r="J6" s="796"/>
      <c r="K6" s="796">
        <v>7</v>
      </c>
      <c r="L6" s="796">
        <v>8</v>
      </c>
      <c r="M6" s="796">
        <v>9</v>
      </c>
      <c r="N6" s="796"/>
      <c r="O6" s="796"/>
      <c r="P6" s="796">
        <v>10</v>
      </c>
      <c r="Q6" s="797">
        <v>11</v>
      </c>
    </row>
    <row r="7" spans="1:17" ht="25.5" customHeight="1">
      <c r="A7" s="1044" t="s">
        <v>1051</v>
      </c>
      <c r="B7" s="798">
        <v>7090791</v>
      </c>
      <c r="C7" s="799" t="s">
        <v>1076</v>
      </c>
      <c r="D7" s="800" t="s">
        <v>1077</v>
      </c>
      <c r="E7" s="801" t="s">
        <v>1078</v>
      </c>
      <c r="F7" s="800" t="s">
        <v>1079</v>
      </c>
      <c r="G7" s="802"/>
      <c r="H7" s="802">
        <v>85</v>
      </c>
      <c r="I7" s="803">
        <v>19.12</v>
      </c>
      <c r="J7" s="803">
        <v>219.4</v>
      </c>
      <c r="K7" s="803">
        <f>H7*J7</f>
        <v>18649</v>
      </c>
      <c r="L7" s="804"/>
      <c r="M7" s="802"/>
      <c r="N7" s="802">
        <v>120</v>
      </c>
      <c r="O7" s="803">
        <v>199.47</v>
      </c>
      <c r="P7" s="803">
        <f aca="true" t="shared" si="0" ref="P7:P16">O7*10</f>
        <v>1994.7</v>
      </c>
      <c r="Q7" s="805">
        <f>N7*P7</f>
        <v>239364</v>
      </c>
    </row>
    <row r="8" spans="1:17" ht="27.75" customHeight="1">
      <c r="A8" s="1028"/>
      <c r="B8" s="806">
        <v>2157101</v>
      </c>
      <c r="C8" s="775" t="s">
        <v>1080</v>
      </c>
      <c r="D8" s="807" t="s">
        <v>1081</v>
      </c>
      <c r="E8" s="775" t="s">
        <v>1082</v>
      </c>
      <c r="F8" s="808" t="s">
        <v>1083</v>
      </c>
      <c r="G8" s="780"/>
      <c r="H8" s="809">
        <v>6</v>
      </c>
      <c r="I8" s="781">
        <v>224.31</v>
      </c>
      <c r="J8" s="781">
        <f aca="true" t="shared" si="1" ref="J8:J16">I8*1</f>
        <v>224.31</v>
      </c>
      <c r="K8" s="781">
        <f aca="true" t="shared" si="2" ref="K8:K16">H8*J8</f>
        <v>1345.8600000000001</v>
      </c>
      <c r="L8" s="782"/>
      <c r="M8" s="780"/>
      <c r="N8" s="780">
        <v>10</v>
      </c>
      <c r="O8" s="781">
        <v>242.07</v>
      </c>
      <c r="P8" s="781">
        <f t="shared" si="0"/>
        <v>2420.7</v>
      </c>
      <c r="Q8" s="810">
        <f aca="true" t="shared" si="3" ref="Q8:Q16">N8*P8</f>
        <v>24207</v>
      </c>
    </row>
    <row r="9" spans="1:17" ht="12" customHeight="1">
      <c r="A9" s="1028"/>
      <c r="B9" s="806">
        <v>4150250</v>
      </c>
      <c r="C9" s="775" t="s">
        <v>1084</v>
      </c>
      <c r="D9" s="811" t="s">
        <v>1085</v>
      </c>
      <c r="E9" s="812" t="s">
        <v>1086</v>
      </c>
      <c r="F9" s="808" t="s">
        <v>1087</v>
      </c>
      <c r="G9" s="780"/>
      <c r="H9" s="809">
        <v>14</v>
      </c>
      <c r="I9" s="781">
        <v>139.25</v>
      </c>
      <c r="J9" s="781">
        <f t="shared" si="1"/>
        <v>139.25</v>
      </c>
      <c r="K9" s="781">
        <f t="shared" si="2"/>
        <v>1949.5</v>
      </c>
      <c r="L9" s="782"/>
      <c r="M9" s="780"/>
      <c r="N9" s="780">
        <v>40</v>
      </c>
      <c r="O9" s="781">
        <v>126.59</v>
      </c>
      <c r="P9" s="781">
        <f t="shared" si="0"/>
        <v>1265.9</v>
      </c>
      <c r="Q9" s="810">
        <f t="shared" si="3"/>
        <v>50636</v>
      </c>
    </row>
    <row r="10" spans="1:17" ht="26.25" customHeight="1">
      <c r="A10" s="1028"/>
      <c r="B10" s="806">
        <v>70908801</v>
      </c>
      <c r="C10" s="775" t="s">
        <v>1088</v>
      </c>
      <c r="D10" s="813" t="s">
        <v>1089</v>
      </c>
      <c r="E10" s="814" t="s">
        <v>1090</v>
      </c>
      <c r="F10" s="815" t="s">
        <v>1091</v>
      </c>
      <c r="G10" s="780"/>
      <c r="H10" s="809">
        <v>24</v>
      </c>
      <c r="I10" s="781">
        <v>188.12</v>
      </c>
      <c r="J10" s="781">
        <f t="shared" si="1"/>
        <v>188.12</v>
      </c>
      <c r="K10" s="781">
        <f t="shared" si="2"/>
        <v>4514.88</v>
      </c>
      <c r="L10" s="782"/>
      <c r="M10" s="780"/>
      <c r="N10" s="780">
        <v>40</v>
      </c>
      <c r="O10" s="781">
        <v>188.12</v>
      </c>
      <c r="P10" s="781">
        <f t="shared" si="0"/>
        <v>1881.2</v>
      </c>
      <c r="Q10" s="810">
        <f t="shared" si="3"/>
        <v>75248</v>
      </c>
    </row>
    <row r="11" spans="1:17" ht="12" customHeight="1">
      <c r="A11" s="1028"/>
      <c r="B11" s="806">
        <v>4090620</v>
      </c>
      <c r="C11" s="775" t="s">
        <v>1092</v>
      </c>
      <c r="D11" s="807" t="s">
        <v>1093</v>
      </c>
      <c r="E11" s="812" t="s">
        <v>1086</v>
      </c>
      <c r="F11" s="808" t="s">
        <v>1094</v>
      </c>
      <c r="G11" s="780"/>
      <c r="H11" s="809">
        <v>43</v>
      </c>
      <c r="I11" s="781">
        <v>148.53</v>
      </c>
      <c r="J11" s="781">
        <f t="shared" si="1"/>
        <v>148.53</v>
      </c>
      <c r="K11" s="781">
        <f t="shared" si="2"/>
        <v>6386.79</v>
      </c>
      <c r="L11" s="782"/>
      <c r="M11" s="780"/>
      <c r="N11" s="780">
        <v>60</v>
      </c>
      <c r="O11" s="781">
        <v>148.53</v>
      </c>
      <c r="P11" s="781">
        <f t="shared" si="0"/>
        <v>1485.3</v>
      </c>
      <c r="Q11" s="810">
        <f t="shared" si="3"/>
        <v>89118</v>
      </c>
    </row>
    <row r="12" spans="1:17" ht="12" customHeight="1">
      <c r="A12" s="1028"/>
      <c r="B12" s="806">
        <v>4090121</v>
      </c>
      <c r="C12" s="775" t="s">
        <v>1095</v>
      </c>
      <c r="D12" s="807" t="s">
        <v>1096</v>
      </c>
      <c r="E12" s="812" t="s">
        <v>1086</v>
      </c>
      <c r="F12" s="808" t="s">
        <v>1094</v>
      </c>
      <c r="G12" s="780"/>
      <c r="H12" s="809">
        <v>57</v>
      </c>
      <c r="I12" s="781">
        <v>131.95</v>
      </c>
      <c r="J12" s="781">
        <f t="shared" si="1"/>
        <v>131.95</v>
      </c>
      <c r="K12" s="781">
        <f t="shared" si="2"/>
        <v>7521.15</v>
      </c>
      <c r="L12" s="782"/>
      <c r="M12" s="780"/>
      <c r="N12" s="780">
        <v>140</v>
      </c>
      <c r="O12" s="781">
        <v>131.95</v>
      </c>
      <c r="P12" s="781">
        <f t="shared" si="0"/>
        <v>1319.5</v>
      </c>
      <c r="Q12" s="810">
        <f t="shared" si="3"/>
        <v>184730</v>
      </c>
    </row>
    <row r="13" spans="1:17" ht="12" customHeight="1">
      <c r="A13" s="1028"/>
      <c r="B13" s="806">
        <v>7090010</v>
      </c>
      <c r="C13" s="775" t="s">
        <v>1097</v>
      </c>
      <c r="D13" s="775" t="s">
        <v>1098</v>
      </c>
      <c r="E13" s="814" t="s">
        <v>1099</v>
      </c>
      <c r="F13" s="816" t="s">
        <v>1100</v>
      </c>
      <c r="G13" s="780"/>
      <c r="H13" s="809">
        <v>8</v>
      </c>
      <c r="I13" s="781">
        <v>106.19</v>
      </c>
      <c r="J13" s="781">
        <f t="shared" si="1"/>
        <v>106.19</v>
      </c>
      <c r="K13" s="781">
        <f t="shared" si="2"/>
        <v>849.52</v>
      </c>
      <c r="L13" s="782"/>
      <c r="M13" s="780"/>
      <c r="N13" s="780">
        <v>20</v>
      </c>
      <c r="O13" s="781">
        <v>106.19</v>
      </c>
      <c r="P13" s="781">
        <f t="shared" si="0"/>
        <v>1061.9</v>
      </c>
      <c r="Q13" s="810">
        <f t="shared" si="3"/>
        <v>21238</v>
      </c>
    </row>
    <row r="14" spans="1:17" ht="12" customHeight="1">
      <c r="A14" s="1028"/>
      <c r="B14" s="806">
        <v>7094033</v>
      </c>
      <c r="C14" s="775" t="s">
        <v>1101</v>
      </c>
      <c r="D14" s="775" t="s">
        <v>1102</v>
      </c>
      <c r="E14" s="775" t="s">
        <v>1103</v>
      </c>
      <c r="F14" s="817" t="s">
        <v>1104</v>
      </c>
      <c r="G14" s="780"/>
      <c r="H14" s="809">
        <v>1</v>
      </c>
      <c r="I14" s="781">
        <v>0</v>
      </c>
      <c r="J14" s="781">
        <f t="shared" si="1"/>
        <v>0</v>
      </c>
      <c r="K14" s="781">
        <f t="shared" si="2"/>
        <v>0</v>
      </c>
      <c r="L14" s="782"/>
      <c r="M14" s="780"/>
      <c r="N14" s="780">
        <v>70</v>
      </c>
      <c r="O14" s="781">
        <v>166.21</v>
      </c>
      <c r="P14" s="781">
        <f t="shared" si="0"/>
        <v>1662.1000000000001</v>
      </c>
      <c r="Q14" s="810">
        <f t="shared" si="3"/>
        <v>116347.00000000001</v>
      </c>
    </row>
    <row r="15" spans="1:17" ht="20.25" customHeight="1">
      <c r="A15" s="1028"/>
      <c r="B15" s="818">
        <v>4152190</v>
      </c>
      <c r="C15" s="819" t="s">
        <v>1105</v>
      </c>
      <c r="D15" s="820" t="s">
        <v>1106</v>
      </c>
      <c r="E15" s="775" t="s">
        <v>1107</v>
      </c>
      <c r="F15" s="817" t="s">
        <v>1108</v>
      </c>
      <c r="G15" s="780"/>
      <c r="H15" s="809">
        <v>1</v>
      </c>
      <c r="I15" s="781">
        <v>78.31</v>
      </c>
      <c r="J15" s="781">
        <f t="shared" si="1"/>
        <v>78.31</v>
      </c>
      <c r="K15" s="781">
        <f t="shared" si="2"/>
        <v>78.31</v>
      </c>
      <c r="L15" s="782"/>
      <c r="M15" s="780"/>
      <c r="N15" s="780">
        <v>20</v>
      </c>
      <c r="O15" s="781">
        <v>84.61</v>
      </c>
      <c r="P15" s="781">
        <f t="shared" si="0"/>
        <v>846.1</v>
      </c>
      <c r="Q15" s="810">
        <f t="shared" si="3"/>
        <v>16922</v>
      </c>
    </row>
    <row r="16" spans="1:17" ht="12" customHeight="1">
      <c r="A16" s="1028" t="s">
        <v>1052</v>
      </c>
      <c r="B16" s="818">
        <v>4150400</v>
      </c>
      <c r="C16" s="819" t="s">
        <v>1109</v>
      </c>
      <c r="D16" s="775" t="s">
        <v>1110</v>
      </c>
      <c r="E16" s="775" t="s">
        <v>1111</v>
      </c>
      <c r="F16" s="817" t="s">
        <v>1112</v>
      </c>
      <c r="G16" s="780"/>
      <c r="H16" s="809">
        <v>16</v>
      </c>
      <c r="I16" s="781">
        <v>173.21</v>
      </c>
      <c r="J16" s="781">
        <f t="shared" si="1"/>
        <v>173.21</v>
      </c>
      <c r="K16" s="781">
        <f t="shared" si="2"/>
        <v>2771.36</v>
      </c>
      <c r="L16" s="782"/>
      <c r="M16" s="780"/>
      <c r="N16" s="780">
        <v>50</v>
      </c>
      <c r="O16" s="781">
        <v>173.21</v>
      </c>
      <c r="P16" s="781">
        <f t="shared" si="0"/>
        <v>1732.1000000000001</v>
      </c>
      <c r="Q16" s="810">
        <f t="shared" si="3"/>
        <v>86605</v>
      </c>
    </row>
    <row r="17" spans="1:17" ht="12" customHeight="1">
      <c r="A17" s="1028"/>
      <c r="B17" s="821"/>
      <c r="C17" s="775"/>
      <c r="D17" s="775"/>
      <c r="E17" s="775"/>
      <c r="F17" s="775"/>
      <c r="G17" s="822"/>
      <c r="H17" s="823"/>
      <c r="I17" s="822"/>
      <c r="J17" s="822"/>
      <c r="K17" s="822"/>
      <c r="L17" s="824"/>
      <c r="M17" s="825"/>
      <c r="N17" s="822"/>
      <c r="O17" s="822"/>
      <c r="P17" s="824"/>
      <c r="Q17" s="826"/>
    </row>
    <row r="18" spans="1:17" ht="12" customHeight="1">
      <c r="A18" s="1028"/>
      <c r="B18" s="821"/>
      <c r="C18" s="775"/>
      <c r="D18" s="775"/>
      <c r="E18" s="775"/>
      <c r="F18" s="775"/>
      <c r="G18" s="822"/>
      <c r="H18" s="823"/>
      <c r="I18" s="822"/>
      <c r="J18" s="822"/>
      <c r="K18" s="822"/>
      <c r="L18" s="824"/>
      <c r="M18" s="825"/>
      <c r="N18" s="822"/>
      <c r="O18" s="822"/>
      <c r="P18" s="824"/>
      <c r="Q18" s="827"/>
    </row>
    <row r="19" spans="1:17" ht="12" customHeight="1">
      <c r="A19" s="1028"/>
      <c r="B19" s="821"/>
      <c r="C19" s="775"/>
      <c r="D19" s="775"/>
      <c r="E19" s="775"/>
      <c r="F19" s="775"/>
      <c r="G19" s="822"/>
      <c r="H19" s="823"/>
      <c r="I19" s="822"/>
      <c r="J19" s="822"/>
      <c r="K19" s="822"/>
      <c r="L19" s="824"/>
      <c r="M19" s="825"/>
      <c r="N19" s="822"/>
      <c r="O19" s="822"/>
      <c r="P19" s="824"/>
      <c r="Q19" s="827"/>
    </row>
    <row r="20" spans="1:17" ht="12" customHeight="1">
      <c r="A20" s="1028"/>
      <c r="B20" s="821"/>
      <c r="C20" s="775"/>
      <c r="D20" s="775"/>
      <c r="E20" s="775"/>
      <c r="F20" s="775"/>
      <c r="G20" s="822"/>
      <c r="H20" s="823"/>
      <c r="I20" s="828"/>
      <c r="J20" s="828"/>
      <c r="K20" s="828"/>
      <c r="L20" s="824"/>
      <c r="M20" s="825"/>
      <c r="N20" s="822"/>
      <c r="O20" s="822"/>
      <c r="P20" s="824"/>
      <c r="Q20" s="827"/>
    </row>
    <row r="21" spans="1:17" ht="24" customHeight="1">
      <c r="A21" s="1028" t="s">
        <v>1053</v>
      </c>
      <c r="B21" s="776" t="s">
        <v>1113</v>
      </c>
      <c r="C21" s="777" t="s">
        <v>1114</v>
      </c>
      <c r="D21" s="778" t="s">
        <v>1115</v>
      </c>
      <c r="E21" s="777" t="s">
        <v>1064</v>
      </c>
      <c r="F21" s="777" t="s">
        <v>1116</v>
      </c>
      <c r="G21" s="829">
        <v>2616</v>
      </c>
      <c r="H21" s="809">
        <f>G21/10</f>
        <v>261.6</v>
      </c>
      <c r="I21" s="781">
        <v>28.48</v>
      </c>
      <c r="J21" s="781">
        <f>I21*10</f>
        <v>284.8</v>
      </c>
      <c r="K21" s="809">
        <f>H21*J21</f>
        <v>74503.68000000001</v>
      </c>
      <c r="L21" s="782"/>
      <c r="M21" s="780">
        <v>2500</v>
      </c>
      <c r="N21" s="780">
        <f>M21/10</f>
        <v>250</v>
      </c>
      <c r="O21" s="781">
        <v>28.48</v>
      </c>
      <c r="P21" s="781">
        <f>O21*10</f>
        <v>284.8</v>
      </c>
      <c r="Q21" s="782">
        <f>N21*P21</f>
        <v>71200</v>
      </c>
    </row>
    <row r="22" spans="1:17" ht="12" customHeight="1">
      <c r="A22" s="1028"/>
      <c r="B22" s="830">
        <v>123140</v>
      </c>
      <c r="C22" s="777" t="s">
        <v>1117</v>
      </c>
      <c r="D22" s="778" t="s">
        <v>1118</v>
      </c>
      <c r="E22" s="777" t="s">
        <v>1064</v>
      </c>
      <c r="F22" s="777" t="s">
        <v>1119</v>
      </c>
      <c r="G22" s="829">
        <v>16</v>
      </c>
      <c r="H22" s="809">
        <f>G22/10</f>
        <v>1.6</v>
      </c>
      <c r="I22" s="781">
        <v>34.45</v>
      </c>
      <c r="J22" s="781">
        <f>I22*6</f>
        <v>206.70000000000002</v>
      </c>
      <c r="K22" s="809">
        <f aca="true" t="shared" si="4" ref="K22:K87">H22*J22</f>
        <v>330.72</v>
      </c>
      <c r="L22" s="782"/>
      <c r="M22" s="780">
        <v>12</v>
      </c>
      <c r="N22" s="780">
        <f>M22/6</f>
        <v>2</v>
      </c>
      <c r="O22" s="781">
        <v>34.45</v>
      </c>
      <c r="P22" s="781">
        <f>O22*6</f>
        <v>206.70000000000002</v>
      </c>
      <c r="Q22" s="782">
        <f aca="true" t="shared" si="5" ref="Q22:Q85">N22*P22</f>
        <v>413.40000000000003</v>
      </c>
    </row>
    <row r="23" spans="1:17" ht="12" customHeight="1">
      <c r="A23" s="1028"/>
      <c r="B23" s="830">
        <v>162192</v>
      </c>
      <c r="C23" s="777" t="s">
        <v>1120</v>
      </c>
      <c r="D23" s="778" t="s">
        <v>1121</v>
      </c>
      <c r="E23" s="777" t="s">
        <v>1064</v>
      </c>
      <c r="F23" s="777" t="s">
        <v>1122</v>
      </c>
      <c r="G23" s="829">
        <v>30427</v>
      </c>
      <c r="H23" s="809">
        <f>G23/10</f>
        <v>3042.7</v>
      </c>
      <c r="I23" s="781">
        <v>20.01</v>
      </c>
      <c r="J23" s="781">
        <f>I23*5</f>
        <v>100.05000000000001</v>
      </c>
      <c r="K23" s="809">
        <f t="shared" si="4"/>
        <v>304422.135</v>
      </c>
      <c r="L23" s="782"/>
      <c r="M23" s="829">
        <v>30000</v>
      </c>
      <c r="N23" s="780">
        <f>M23/5</f>
        <v>6000</v>
      </c>
      <c r="O23" s="781">
        <v>20.01</v>
      </c>
      <c r="P23" s="781">
        <f>O23*5</f>
        <v>100.05000000000001</v>
      </c>
      <c r="Q23" s="782">
        <f t="shared" si="5"/>
        <v>600300.0000000001</v>
      </c>
    </row>
    <row r="24" spans="1:17" ht="12" customHeight="1">
      <c r="A24" s="1028"/>
      <c r="B24" s="830">
        <v>47286</v>
      </c>
      <c r="C24" s="777" t="s">
        <v>1123</v>
      </c>
      <c r="D24" s="778" t="s">
        <v>1124</v>
      </c>
      <c r="E24" s="777" t="s">
        <v>1125</v>
      </c>
      <c r="F24" s="777" t="s">
        <v>1126</v>
      </c>
      <c r="G24" s="829">
        <v>53</v>
      </c>
      <c r="H24" s="809">
        <f>G24/5</f>
        <v>10.6</v>
      </c>
      <c r="I24" s="781">
        <v>341.51</v>
      </c>
      <c r="J24" s="781">
        <f>I24*5</f>
        <v>1707.55</v>
      </c>
      <c r="K24" s="809">
        <f t="shared" si="4"/>
        <v>18100.03</v>
      </c>
      <c r="L24" s="782"/>
      <c r="M24" s="780">
        <v>75</v>
      </c>
      <c r="N24" s="780">
        <f>M24/5</f>
        <v>15</v>
      </c>
      <c r="O24" s="781">
        <v>341.51</v>
      </c>
      <c r="P24" s="781">
        <f>O24*5</f>
        <v>1707.55</v>
      </c>
      <c r="Q24" s="782">
        <f t="shared" si="5"/>
        <v>25613.25</v>
      </c>
    </row>
    <row r="25" spans="1:17" ht="12" customHeight="1">
      <c r="A25" s="1028"/>
      <c r="B25" s="830">
        <v>70207</v>
      </c>
      <c r="C25" s="777" t="s">
        <v>1127</v>
      </c>
      <c r="D25" s="778" t="s">
        <v>1128</v>
      </c>
      <c r="E25" s="777" t="s">
        <v>1064</v>
      </c>
      <c r="F25" s="777" t="s">
        <v>1129</v>
      </c>
      <c r="G25" s="829">
        <v>431</v>
      </c>
      <c r="H25" s="809">
        <f>G25/5</f>
        <v>86.2</v>
      </c>
      <c r="I25" s="781">
        <v>306.01</v>
      </c>
      <c r="J25" s="781">
        <f>I25*5</f>
        <v>1530.05</v>
      </c>
      <c r="K25" s="809">
        <f t="shared" si="4"/>
        <v>131890.31</v>
      </c>
      <c r="L25" s="782"/>
      <c r="M25" s="780">
        <v>450</v>
      </c>
      <c r="N25" s="780">
        <f>M25/5</f>
        <v>90</v>
      </c>
      <c r="O25" s="781">
        <v>306.01</v>
      </c>
      <c r="P25" s="781">
        <f>O25*5</f>
        <v>1530.05</v>
      </c>
      <c r="Q25" s="782">
        <f t="shared" si="5"/>
        <v>137704.5</v>
      </c>
    </row>
    <row r="26" spans="1:17" ht="12" customHeight="1">
      <c r="A26" s="1028"/>
      <c r="B26" s="830">
        <v>70200</v>
      </c>
      <c r="C26" s="777" t="s">
        <v>1127</v>
      </c>
      <c r="D26" s="778" t="s">
        <v>1130</v>
      </c>
      <c r="E26" s="777" t="s">
        <v>1064</v>
      </c>
      <c r="F26" s="777" t="s">
        <v>1131</v>
      </c>
      <c r="G26" s="829">
        <v>0</v>
      </c>
      <c r="H26" s="809">
        <f>G26/10</f>
        <v>0</v>
      </c>
      <c r="I26" s="781">
        <v>0</v>
      </c>
      <c r="J26" s="781">
        <f>I26*10</f>
        <v>0</v>
      </c>
      <c r="K26" s="809">
        <f t="shared" si="4"/>
        <v>0</v>
      </c>
      <c r="L26" s="782"/>
      <c r="M26" s="780">
        <v>0</v>
      </c>
      <c r="N26" s="780">
        <f>M26/10</f>
        <v>0</v>
      </c>
      <c r="O26" s="781">
        <v>0</v>
      </c>
      <c r="P26" s="781">
        <f>O26*10</f>
        <v>0</v>
      </c>
      <c r="Q26" s="782">
        <f t="shared" si="5"/>
        <v>0</v>
      </c>
    </row>
    <row r="27" spans="1:17" ht="12" customHeight="1">
      <c r="A27" s="1028"/>
      <c r="B27" s="830">
        <v>162088</v>
      </c>
      <c r="C27" s="777" t="s">
        <v>1132</v>
      </c>
      <c r="D27" s="778" t="s">
        <v>1133</v>
      </c>
      <c r="E27" s="777" t="s">
        <v>1064</v>
      </c>
      <c r="F27" s="777" t="s">
        <v>1134</v>
      </c>
      <c r="G27" s="829">
        <v>6076</v>
      </c>
      <c r="H27" s="809">
        <f>G27/10</f>
        <v>607.6</v>
      </c>
      <c r="I27" s="781">
        <v>37.43</v>
      </c>
      <c r="J27" s="781">
        <f>I27*10</f>
        <v>374.3</v>
      </c>
      <c r="K27" s="809">
        <f t="shared" si="4"/>
        <v>227424.68000000002</v>
      </c>
      <c r="L27" s="782"/>
      <c r="M27" s="780">
        <v>5500</v>
      </c>
      <c r="N27" s="780">
        <f>M27/10</f>
        <v>550</v>
      </c>
      <c r="O27" s="781">
        <v>37.43</v>
      </c>
      <c r="P27" s="781">
        <f>O27*10</f>
        <v>374.3</v>
      </c>
      <c r="Q27" s="782">
        <f t="shared" si="5"/>
        <v>205865</v>
      </c>
    </row>
    <row r="28" spans="1:17" ht="12" customHeight="1">
      <c r="A28" s="1028"/>
      <c r="B28" s="830">
        <v>70261</v>
      </c>
      <c r="C28" s="777" t="s">
        <v>1135</v>
      </c>
      <c r="D28" s="778" t="s">
        <v>1136</v>
      </c>
      <c r="E28" s="777" t="s">
        <v>1064</v>
      </c>
      <c r="F28" s="777" t="s">
        <v>1137</v>
      </c>
      <c r="G28" s="829">
        <v>43</v>
      </c>
      <c r="H28" s="809">
        <f>G28/5</f>
        <v>8.6</v>
      </c>
      <c r="I28" s="781">
        <v>256.58</v>
      </c>
      <c r="J28" s="781">
        <f>I28*5</f>
        <v>1282.8999999999999</v>
      </c>
      <c r="K28" s="809">
        <f t="shared" si="4"/>
        <v>11032.939999999999</v>
      </c>
      <c r="L28" s="782"/>
      <c r="M28" s="780">
        <v>500</v>
      </c>
      <c r="N28" s="780">
        <f>M28/5</f>
        <v>100</v>
      </c>
      <c r="O28" s="781">
        <v>256.58</v>
      </c>
      <c r="P28" s="781">
        <f>O28*5</f>
        <v>1282.8999999999999</v>
      </c>
      <c r="Q28" s="782">
        <f t="shared" si="5"/>
        <v>128289.99999999999</v>
      </c>
    </row>
    <row r="29" spans="1:17" ht="12" customHeight="1">
      <c r="A29" s="1028"/>
      <c r="B29" s="830">
        <v>161022</v>
      </c>
      <c r="C29" s="777" t="s">
        <v>1138</v>
      </c>
      <c r="D29" s="778" t="s">
        <v>1139</v>
      </c>
      <c r="E29" s="777" t="s">
        <v>1064</v>
      </c>
      <c r="F29" s="777" t="s">
        <v>1140</v>
      </c>
      <c r="G29" s="829">
        <v>3501</v>
      </c>
      <c r="H29" s="809">
        <f>G29/15</f>
        <v>233.4</v>
      </c>
      <c r="I29" s="781">
        <v>50.11</v>
      </c>
      <c r="J29" s="781">
        <f>I29*5</f>
        <v>250.55</v>
      </c>
      <c r="K29" s="809">
        <f t="shared" si="4"/>
        <v>58478.37</v>
      </c>
      <c r="L29" s="782"/>
      <c r="M29" s="780">
        <v>3600</v>
      </c>
      <c r="N29" s="780">
        <f>M29/5</f>
        <v>720</v>
      </c>
      <c r="O29" s="781">
        <v>50.11</v>
      </c>
      <c r="P29" s="781">
        <f>O29*5</f>
        <v>250.55</v>
      </c>
      <c r="Q29" s="782">
        <f t="shared" si="5"/>
        <v>180396</v>
      </c>
    </row>
    <row r="30" spans="1:17" ht="12" customHeight="1">
      <c r="A30" s="1028"/>
      <c r="B30" s="830">
        <v>86431</v>
      </c>
      <c r="C30" s="777" t="s">
        <v>1141</v>
      </c>
      <c r="D30" s="778" t="s">
        <v>1142</v>
      </c>
      <c r="E30" s="777" t="s">
        <v>1064</v>
      </c>
      <c r="F30" s="777" t="s">
        <v>1143</v>
      </c>
      <c r="G30" s="829">
        <v>327</v>
      </c>
      <c r="H30" s="809">
        <f>G30/50</f>
        <v>6.54</v>
      </c>
      <c r="I30" s="781">
        <v>24.18</v>
      </c>
      <c r="J30" s="781">
        <f>I30*50</f>
        <v>1209</v>
      </c>
      <c r="K30" s="809">
        <f t="shared" si="4"/>
        <v>7906.86</v>
      </c>
      <c r="L30" s="782"/>
      <c r="M30" s="780">
        <v>700</v>
      </c>
      <c r="N30" s="780">
        <f>M30/50</f>
        <v>14</v>
      </c>
      <c r="O30" s="781">
        <v>24.18</v>
      </c>
      <c r="P30" s="781">
        <f>O30*50</f>
        <v>1209</v>
      </c>
      <c r="Q30" s="782">
        <f t="shared" si="5"/>
        <v>16926</v>
      </c>
    </row>
    <row r="31" spans="1:17" ht="12" customHeight="1">
      <c r="A31" s="1028"/>
      <c r="B31" s="830">
        <v>87533</v>
      </c>
      <c r="C31" s="777" t="s">
        <v>1144</v>
      </c>
      <c r="D31" s="778" t="s">
        <v>1145</v>
      </c>
      <c r="E31" s="777" t="s">
        <v>1064</v>
      </c>
      <c r="F31" s="777" t="s">
        <v>1146</v>
      </c>
      <c r="G31" s="829">
        <v>16</v>
      </c>
      <c r="H31" s="809">
        <f>G31/5</f>
        <v>3.2</v>
      </c>
      <c r="I31" s="781">
        <v>51.38</v>
      </c>
      <c r="J31" s="781">
        <f>I31*5</f>
        <v>256.90000000000003</v>
      </c>
      <c r="K31" s="809">
        <f t="shared" si="4"/>
        <v>822.0800000000002</v>
      </c>
      <c r="L31" s="782"/>
      <c r="M31" s="780">
        <v>400</v>
      </c>
      <c r="N31" s="780">
        <f>M31/5</f>
        <v>80</v>
      </c>
      <c r="O31" s="781">
        <v>51.38</v>
      </c>
      <c r="P31" s="781">
        <f>O31*5</f>
        <v>256.90000000000003</v>
      </c>
      <c r="Q31" s="782">
        <f t="shared" si="5"/>
        <v>20552.000000000004</v>
      </c>
    </row>
    <row r="32" spans="1:17" ht="12" customHeight="1">
      <c r="A32" s="1028"/>
      <c r="B32" s="830">
        <v>87531</v>
      </c>
      <c r="C32" s="777" t="s">
        <v>1144</v>
      </c>
      <c r="D32" s="778" t="s">
        <v>1147</v>
      </c>
      <c r="E32" s="777" t="s">
        <v>1064</v>
      </c>
      <c r="F32" s="831" t="s">
        <v>1148</v>
      </c>
      <c r="G32" s="829">
        <v>496</v>
      </c>
      <c r="H32" s="809">
        <f>G32/5</f>
        <v>99.2</v>
      </c>
      <c r="I32" s="781">
        <v>36.92</v>
      </c>
      <c r="J32" s="781">
        <f>I32*5</f>
        <v>184.60000000000002</v>
      </c>
      <c r="K32" s="809">
        <f t="shared" si="4"/>
        <v>18312.320000000003</v>
      </c>
      <c r="L32" s="782"/>
      <c r="M32" s="780">
        <v>400</v>
      </c>
      <c r="N32" s="780">
        <f>M32/5</f>
        <v>80</v>
      </c>
      <c r="O32" s="781">
        <v>36.92</v>
      </c>
      <c r="P32" s="781">
        <f>O32*5</f>
        <v>184.60000000000002</v>
      </c>
      <c r="Q32" s="782">
        <f t="shared" si="5"/>
        <v>14768.000000000002</v>
      </c>
    </row>
    <row r="33" spans="1:17" ht="12" customHeight="1">
      <c r="A33" s="1028"/>
      <c r="B33" s="832">
        <v>162522</v>
      </c>
      <c r="C33" s="777" t="s">
        <v>1149</v>
      </c>
      <c r="D33" s="778" t="s">
        <v>1150</v>
      </c>
      <c r="E33" s="777" t="s">
        <v>1064</v>
      </c>
      <c r="F33" s="833" t="s">
        <v>1151</v>
      </c>
      <c r="G33" s="829">
        <v>1262</v>
      </c>
      <c r="H33" s="809">
        <f>G33/5</f>
        <v>252.4</v>
      </c>
      <c r="I33" s="781">
        <v>77.22</v>
      </c>
      <c r="J33" s="781">
        <f>I33*5</f>
        <v>386.1</v>
      </c>
      <c r="K33" s="809">
        <f t="shared" si="4"/>
        <v>97451.64000000001</v>
      </c>
      <c r="L33" s="782"/>
      <c r="M33" s="780">
        <v>1000</v>
      </c>
      <c r="N33" s="780">
        <f>M33/5</f>
        <v>200</v>
      </c>
      <c r="O33" s="781">
        <v>77.22</v>
      </c>
      <c r="P33" s="781">
        <f>O33*5</f>
        <v>386.1</v>
      </c>
      <c r="Q33" s="782">
        <f t="shared" si="5"/>
        <v>77220</v>
      </c>
    </row>
    <row r="34" spans="1:17" ht="12" customHeight="1">
      <c r="A34" s="1028"/>
      <c r="B34" s="776">
        <v>24553</v>
      </c>
      <c r="C34" s="777" t="s">
        <v>1152</v>
      </c>
      <c r="D34" s="778" t="s">
        <v>1153</v>
      </c>
      <c r="E34" s="777" t="s">
        <v>1064</v>
      </c>
      <c r="F34" s="777" t="s">
        <v>1154</v>
      </c>
      <c r="G34" s="829">
        <v>8431</v>
      </c>
      <c r="H34" s="809">
        <f>G34/10</f>
        <v>843.1</v>
      </c>
      <c r="I34" s="781">
        <v>51.39</v>
      </c>
      <c r="J34" s="781">
        <f>I34*10</f>
        <v>513.9</v>
      </c>
      <c r="K34" s="809">
        <f t="shared" si="4"/>
        <v>433269.08999999997</v>
      </c>
      <c r="L34" s="782"/>
      <c r="M34" s="829">
        <v>10000</v>
      </c>
      <c r="N34" s="780">
        <f>M34/10</f>
        <v>1000</v>
      </c>
      <c r="O34" s="781">
        <v>51.39</v>
      </c>
      <c r="P34" s="781">
        <f>O34*10</f>
        <v>513.9</v>
      </c>
      <c r="Q34" s="782">
        <f t="shared" si="5"/>
        <v>513900</v>
      </c>
    </row>
    <row r="35" spans="1:17" ht="12" customHeight="1">
      <c r="A35" s="1028"/>
      <c r="B35" s="776">
        <v>24552</v>
      </c>
      <c r="C35" s="777" t="s">
        <v>1155</v>
      </c>
      <c r="D35" s="778" t="s">
        <v>1156</v>
      </c>
      <c r="E35" s="777" t="s">
        <v>1064</v>
      </c>
      <c r="F35" s="777" t="s">
        <v>1157</v>
      </c>
      <c r="G35" s="834">
        <v>1531</v>
      </c>
      <c r="H35" s="809">
        <f>G35/10</f>
        <v>153.1</v>
      </c>
      <c r="I35" s="781">
        <v>34.24</v>
      </c>
      <c r="J35" s="781">
        <f>I35*10</f>
        <v>342.40000000000003</v>
      </c>
      <c r="K35" s="809">
        <f t="shared" si="4"/>
        <v>52421.44</v>
      </c>
      <c r="L35" s="782"/>
      <c r="M35" s="835">
        <v>1400</v>
      </c>
      <c r="N35" s="780">
        <f>M35/10</f>
        <v>140</v>
      </c>
      <c r="O35" s="781">
        <v>34.24</v>
      </c>
      <c r="P35" s="781">
        <f>O35*10</f>
        <v>342.40000000000003</v>
      </c>
      <c r="Q35" s="782">
        <f t="shared" si="5"/>
        <v>47936.00000000001</v>
      </c>
    </row>
    <row r="36" spans="1:17" ht="15" customHeight="1">
      <c r="A36" s="1028"/>
      <c r="B36" s="776" t="s">
        <v>1158</v>
      </c>
      <c r="C36" s="777"/>
      <c r="D36" s="778" t="s">
        <v>1159</v>
      </c>
      <c r="E36" s="836" t="s">
        <v>1160</v>
      </c>
      <c r="F36" s="777" t="s">
        <v>1161</v>
      </c>
      <c r="G36" s="829">
        <v>8</v>
      </c>
      <c r="H36" s="809">
        <f>G36/50</f>
        <v>0.16</v>
      </c>
      <c r="I36" s="781">
        <v>86.46</v>
      </c>
      <c r="J36" s="781">
        <f>I36*50</f>
        <v>4323</v>
      </c>
      <c r="K36" s="809">
        <f t="shared" si="4"/>
        <v>691.6800000000001</v>
      </c>
      <c r="L36" s="782"/>
      <c r="M36" s="780">
        <v>50</v>
      </c>
      <c r="N36" s="780">
        <f>M36/50</f>
        <v>1</v>
      </c>
      <c r="O36" s="781">
        <v>86.46</v>
      </c>
      <c r="P36" s="781">
        <f>O36*50</f>
        <v>4323</v>
      </c>
      <c r="Q36" s="782">
        <f t="shared" si="5"/>
        <v>4323</v>
      </c>
    </row>
    <row r="37" spans="1:17" ht="12" customHeight="1">
      <c r="A37" s="1028"/>
      <c r="B37" s="776">
        <v>20056</v>
      </c>
      <c r="C37" s="777" t="s">
        <v>1162</v>
      </c>
      <c r="D37" s="778" t="s">
        <v>1163</v>
      </c>
      <c r="E37" s="779" t="s">
        <v>1164</v>
      </c>
      <c r="F37" s="779" t="s">
        <v>1165</v>
      </c>
      <c r="G37" s="829">
        <v>19555</v>
      </c>
      <c r="H37" s="809">
        <f>G37/50</f>
        <v>391.1</v>
      </c>
      <c r="I37" s="781">
        <v>55.9</v>
      </c>
      <c r="J37" s="781">
        <f>I37*50</f>
        <v>2795</v>
      </c>
      <c r="K37" s="809">
        <f t="shared" si="4"/>
        <v>1093124.5</v>
      </c>
      <c r="L37" s="782"/>
      <c r="M37" s="829">
        <v>18600</v>
      </c>
      <c r="N37" s="780">
        <f>M37/50</f>
        <v>372</v>
      </c>
      <c r="O37" s="781">
        <v>55.9</v>
      </c>
      <c r="P37" s="781">
        <f>O37*50</f>
        <v>2795</v>
      </c>
      <c r="Q37" s="782">
        <f t="shared" si="5"/>
        <v>1039740</v>
      </c>
    </row>
    <row r="38" spans="1:17" ht="16.5" customHeight="1" hidden="1">
      <c r="A38" s="1028"/>
      <c r="B38" s="776">
        <v>62201</v>
      </c>
      <c r="C38" s="777" t="s">
        <v>1166</v>
      </c>
      <c r="D38" s="778" t="s">
        <v>1167</v>
      </c>
      <c r="E38" s="777" t="s">
        <v>1064</v>
      </c>
      <c r="F38" s="779" t="s">
        <v>1168</v>
      </c>
      <c r="G38" s="780"/>
      <c r="H38" s="809">
        <f>G38/10</f>
        <v>0</v>
      </c>
      <c r="I38" s="781"/>
      <c r="J38" s="781">
        <f>I38*50</f>
        <v>0</v>
      </c>
      <c r="K38" s="809">
        <f t="shared" si="4"/>
        <v>0</v>
      </c>
      <c r="L38" s="782"/>
      <c r="M38" s="780"/>
      <c r="N38" s="780"/>
      <c r="O38" s="781"/>
      <c r="P38" s="781">
        <f aca="true" t="shared" si="6" ref="P38:P48">O38*10</f>
        <v>0</v>
      </c>
      <c r="Q38" s="782">
        <f t="shared" si="5"/>
        <v>0</v>
      </c>
    </row>
    <row r="39" spans="1:17" ht="14.25" customHeight="1" hidden="1">
      <c r="A39" s="1028"/>
      <c r="B39" s="776">
        <v>62202</v>
      </c>
      <c r="C39" s="777" t="s">
        <v>1166</v>
      </c>
      <c r="D39" s="778" t="s">
        <v>1169</v>
      </c>
      <c r="E39" s="777" t="s">
        <v>1064</v>
      </c>
      <c r="F39" s="779" t="s">
        <v>1170</v>
      </c>
      <c r="G39" s="780"/>
      <c r="H39" s="809">
        <f>G39/10</f>
        <v>0</v>
      </c>
      <c r="I39" s="781"/>
      <c r="J39" s="781">
        <f>I39*50</f>
        <v>0</v>
      </c>
      <c r="K39" s="809">
        <f t="shared" si="4"/>
        <v>0</v>
      </c>
      <c r="L39" s="782"/>
      <c r="M39" s="780"/>
      <c r="N39" s="780"/>
      <c r="O39" s="781"/>
      <c r="P39" s="781">
        <f t="shared" si="6"/>
        <v>0</v>
      </c>
      <c r="Q39" s="782">
        <f t="shared" si="5"/>
        <v>0</v>
      </c>
    </row>
    <row r="40" spans="1:17" ht="12.75" customHeight="1" hidden="1">
      <c r="A40" s="1028"/>
      <c r="B40" s="776">
        <v>62203</v>
      </c>
      <c r="C40" s="777" t="s">
        <v>1166</v>
      </c>
      <c r="D40" s="778" t="s">
        <v>1171</v>
      </c>
      <c r="E40" s="777" t="s">
        <v>1064</v>
      </c>
      <c r="F40" s="779" t="s">
        <v>1172</v>
      </c>
      <c r="G40" s="780"/>
      <c r="H40" s="809">
        <f>G40/10</f>
        <v>0</v>
      </c>
      <c r="I40" s="781"/>
      <c r="J40" s="781">
        <f>I40*50</f>
        <v>0</v>
      </c>
      <c r="K40" s="809">
        <f t="shared" si="4"/>
        <v>0</v>
      </c>
      <c r="L40" s="782"/>
      <c r="M40" s="780"/>
      <c r="N40" s="780"/>
      <c r="O40" s="781"/>
      <c r="P40" s="781">
        <f t="shared" si="6"/>
        <v>0</v>
      </c>
      <c r="Q40" s="782">
        <f t="shared" si="5"/>
        <v>0</v>
      </c>
    </row>
    <row r="41" spans="1:17" ht="26.25" customHeight="1">
      <c r="A41" s="1028"/>
      <c r="B41" s="776">
        <v>62206</v>
      </c>
      <c r="C41" s="817" t="s">
        <v>1166</v>
      </c>
      <c r="D41" s="778" t="s">
        <v>1167</v>
      </c>
      <c r="E41" s="777" t="s">
        <v>1064</v>
      </c>
      <c r="F41" s="779" t="s">
        <v>1173</v>
      </c>
      <c r="G41" s="829">
        <v>1352</v>
      </c>
      <c r="H41" s="809">
        <f>G41/10</f>
        <v>135.2</v>
      </c>
      <c r="I41" s="781">
        <v>394.66</v>
      </c>
      <c r="J41" s="781">
        <f>I41*10</f>
        <v>3946.6000000000004</v>
      </c>
      <c r="K41" s="809">
        <f t="shared" si="4"/>
        <v>533580.32</v>
      </c>
      <c r="L41" s="782"/>
      <c r="M41" s="829">
        <v>1600</v>
      </c>
      <c r="N41" s="780">
        <f aca="true" t="shared" si="7" ref="N41:N48">M41/10</f>
        <v>160</v>
      </c>
      <c r="O41" s="781">
        <v>394.66</v>
      </c>
      <c r="P41" s="781">
        <f t="shared" si="6"/>
        <v>3946.6000000000004</v>
      </c>
      <c r="Q41" s="782">
        <f t="shared" si="5"/>
        <v>631456</v>
      </c>
    </row>
    <row r="42" spans="1:17" ht="26.25" customHeight="1">
      <c r="A42" s="1028"/>
      <c r="B42" s="776">
        <v>62207</v>
      </c>
      <c r="C42" s="817" t="s">
        <v>1166</v>
      </c>
      <c r="D42" s="778" t="s">
        <v>1169</v>
      </c>
      <c r="E42" s="777" t="s">
        <v>1064</v>
      </c>
      <c r="F42" s="779" t="s">
        <v>1174</v>
      </c>
      <c r="G42" s="829">
        <v>410</v>
      </c>
      <c r="H42" s="809">
        <f>G42/10</f>
        <v>41</v>
      </c>
      <c r="I42" s="781">
        <v>521.93</v>
      </c>
      <c r="J42" s="781">
        <f aca="true" t="shared" si="8" ref="J42:J48">I42*10</f>
        <v>5219.299999999999</v>
      </c>
      <c r="K42" s="809">
        <f t="shared" si="4"/>
        <v>213991.29999999996</v>
      </c>
      <c r="L42" s="782"/>
      <c r="M42" s="780">
        <v>300</v>
      </c>
      <c r="N42" s="780">
        <f t="shared" si="7"/>
        <v>30</v>
      </c>
      <c r="O42" s="781">
        <v>521.93</v>
      </c>
      <c r="P42" s="781">
        <f t="shared" si="6"/>
        <v>5219.299999999999</v>
      </c>
      <c r="Q42" s="782">
        <f t="shared" si="5"/>
        <v>156578.99999999997</v>
      </c>
    </row>
    <row r="43" spans="1:17" ht="24.75" customHeight="1">
      <c r="A43" s="1028"/>
      <c r="B43" s="776">
        <v>62208</v>
      </c>
      <c r="C43" s="817" t="s">
        <v>1166</v>
      </c>
      <c r="D43" s="778" t="s">
        <v>1171</v>
      </c>
      <c r="E43" s="777" t="s">
        <v>1064</v>
      </c>
      <c r="F43" s="779" t="s">
        <v>1175</v>
      </c>
      <c r="G43" s="829">
        <v>619</v>
      </c>
      <c r="H43" s="809">
        <f aca="true" t="shared" si="9" ref="H43:H48">G43/10</f>
        <v>61.9</v>
      </c>
      <c r="I43" s="781">
        <v>592.8</v>
      </c>
      <c r="J43" s="781">
        <f t="shared" si="8"/>
        <v>5928</v>
      </c>
      <c r="K43" s="809">
        <f t="shared" si="4"/>
        <v>366943.2</v>
      </c>
      <c r="L43" s="782"/>
      <c r="M43" s="780">
        <v>200</v>
      </c>
      <c r="N43" s="780">
        <f t="shared" si="7"/>
        <v>20</v>
      </c>
      <c r="O43" s="781">
        <v>592.8</v>
      </c>
      <c r="P43" s="781">
        <f t="shared" si="6"/>
        <v>5928</v>
      </c>
      <c r="Q43" s="782">
        <f t="shared" si="5"/>
        <v>118560</v>
      </c>
    </row>
    <row r="44" spans="1:17" ht="12" customHeight="1">
      <c r="A44" s="1028"/>
      <c r="B44" s="776">
        <v>62210</v>
      </c>
      <c r="C44" s="777" t="s">
        <v>1176</v>
      </c>
      <c r="D44" s="778" t="s">
        <v>1177</v>
      </c>
      <c r="E44" s="777" t="s">
        <v>1064</v>
      </c>
      <c r="F44" s="779" t="s">
        <v>1178</v>
      </c>
      <c r="G44" s="837">
        <v>1691</v>
      </c>
      <c r="H44" s="809">
        <f t="shared" si="9"/>
        <v>169.1</v>
      </c>
      <c r="I44" s="781">
        <v>176.98</v>
      </c>
      <c r="J44" s="781">
        <f t="shared" si="8"/>
        <v>1769.8</v>
      </c>
      <c r="K44" s="809">
        <f t="shared" si="4"/>
        <v>299273.18</v>
      </c>
      <c r="L44" s="782"/>
      <c r="M44" s="838">
        <v>1500</v>
      </c>
      <c r="N44" s="780">
        <f t="shared" si="7"/>
        <v>150</v>
      </c>
      <c r="O44" s="781">
        <v>176.98</v>
      </c>
      <c r="P44" s="781">
        <f t="shared" si="6"/>
        <v>1769.8</v>
      </c>
      <c r="Q44" s="782">
        <f t="shared" si="5"/>
        <v>265470</v>
      </c>
    </row>
    <row r="45" spans="1:17" ht="12" customHeight="1">
      <c r="A45" s="1028"/>
      <c r="B45" s="776">
        <v>62211</v>
      </c>
      <c r="C45" s="777" t="s">
        <v>1176</v>
      </c>
      <c r="D45" s="778" t="s">
        <v>1179</v>
      </c>
      <c r="E45" s="777" t="s">
        <v>1064</v>
      </c>
      <c r="F45" s="779" t="s">
        <v>1180</v>
      </c>
      <c r="G45" s="839">
        <v>1065</v>
      </c>
      <c r="H45" s="809">
        <f t="shared" si="9"/>
        <v>106.5</v>
      </c>
      <c r="I45" s="781">
        <v>327.92</v>
      </c>
      <c r="J45" s="781">
        <f t="shared" si="8"/>
        <v>3279.2000000000003</v>
      </c>
      <c r="K45" s="809">
        <f t="shared" si="4"/>
        <v>349234.80000000005</v>
      </c>
      <c r="L45" s="782"/>
      <c r="M45" s="840">
        <v>1000</v>
      </c>
      <c r="N45" s="780">
        <f t="shared" si="7"/>
        <v>100</v>
      </c>
      <c r="O45" s="781">
        <v>327.92</v>
      </c>
      <c r="P45" s="781">
        <f t="shared" si="6"/>
        <v>3279.2000000000003</v>
      </c>
      <c r="Q45" s="782">
        <f t="shared" si="5"/>
        <v>327920</v>
      </c>
    </row>
    <row r="46" spans="1:17" s="764" customFormat="1" ht="12" customHeight="1">
      <c r="A46" s="1028"/>
      <c r="B46" s="776">
        <v>62300</v>
      </c>
      <c r="C46" s="777" t="s">
        <v>1181</v>
      </c>
      <c r="D46" s="778" t="s">
        <v>1182</v>
      </c>
      <c r="E46" s="777" t="s">
        <v>1064</v>
      </c>
      <c r="F46" s="779" t="s">
        <v>1183</v>
      </c>
      <c r="G46" s="839">
        <v>8753</v>
      </c>
      <c r="H46" s="809">
        <f t="shared" si="9"/>
        <v>875.3</v>
      </c>
      <c r="I46" s="781">
        <v>190.48</v>
      </c>
      <c r="J46" s="781">
        <f t="shared" si="8"/>
        <v>1904.8</v>
      </c>
      <c r="K46" s="809">
        <f t="shared" si="4"/>
        <v>1667271.44</v>
      </c>
      <c r="L46" s="782"/>
      <c r="M46" s="839">
        <v>10000</v>
      </c>
      <c r="N46" s="780">
        <f t="shared" si="7"/>
        <v>1000</v>
      </c>
      <c r="O46" s="781">
        <v>190.48</v>
      </c>
      <c r="P46" s="781">
        <f t="shared" si="6"/>
        <v>1904.8</v>
      </c>
      <c r="Q46" s="782">
        <f t="shared" si="5"/>
        <v>1904800</v>
      </c>
    </row>
    <row r="47" spans="1:17" ht="12" customHeight="1">
      <c r="A47" s="1028"/>
      <c r="B47" s="776">
        <v>62400</v>
      </c>
      <c r="C47" s="777" t="s">
        <v>1184</v>
      </c>
      <c r="D47" s="778" t="s">
        <v>1185</v>
      </c>
      <c r="E47" s="777" t="s">
        <v>1064</v>
      </c>
      <c r="F47" s="779" t="s">
        <v>1186</v>
      </c>
      <c r="G47" s="839">
        <v>8083</v>
      </c>
      <c r="H47" s="809">
        <f t="shared" si="9"/>
        <v>808.3</v>
      </c>
      <c r="I47" s="781">
        <v>210.86</v>
      </c>
      <c r="J47" s="781">
        <f t="shared" si="8"/>
        <v>2108.6000000000004</v>
      </c>
      <c r="K47" s="809">
        <f t="shared" si="4"/>
        <v>1704381.3800000001</v>
      </c>
      <c r="L47" s="782"/>
      <c r="M47" s="840">
        <v>7000</v>
      </c>
      <c r="N47" s="780">
        <f t="shared" si="7"/>
        <v>700</v>
      </c>
      <c r="O47" s="781">
        <v>210.86</v>
      </c>
      <c r="P47" s="781">
        <f t="shared" si="6"/>
        <v>2108.6000000000004</v>
      </c>
      <c r="Q47" s="782">
        <f t="shared" si="5"/>
        <v>1476020.0000000002</v>
      </c>
    </row>
    <row r="48" spans="1:17" ht="12" customHeight="1">
      <c r="A48" s="1028"/>
      <c r="B48" s="776">
        <v>62302</v>
      </c>
      <c r="C48" s="777" t="s">
        <v>1184</v>
      </c>
      <c r="D48" s="778" t="s">
        <v>1187</v>
      </c>
      <c r="E48" s="777" t="s">
        <v>1064</v>
      </c>
      <c r="F48" s="779" t="s">
        <v>1188</v>
      </c>
      <c r="G48" s="841">
        <v>7067</v>
      </c>
      <c r="H48" s="809">
        <f t="shared" si="9"/>
        <v>706.7</v>
      </c>
      <c r="I48" s="781">
        <v>306.43</v>
      </c>
      <c r="J48" s="781">
        <f t="shared" si="8"/>
        <v>3064.3</v>
      </c>
      <c r="K48" s="809">
        <f t="shared" si="4"/>
        <v>2165540.81</v>
      </c>
      <c r="L48" s="782"/>
      <c r="M48" s="842">
        <v>6000</v>
      </c>
      <c r="N48" s="780">
        <f t="shared" si="7"/>
        <v>600</v>
      </c>
      <c r="O48" s="781">
        <v>306.43</v>
      </c>
      <c r="P48" s="781">
        <f t="shared" si="6"/>
        <v>3064.3</v>
      </c>
      <c r="Q48" s="782">
        <f t="shared" si="5"/>
        <v>1838580</v>
      </c>
    </row>
    <row r="49" spans="1:17" ht="12" customHeight="1">
      <c r="A49" s="1028"/>
      <c r="B49" s="776">
        <v>175510</v>
      </c>
      <c r="C49" s="777" t="s">
        <v>1189</v>
      </c>
      <c r="D49" s="778" t="s">
        <v>1190</v>
      </c>
      <c r="E49" s="777" t="s">
        <v>1191</v>
      </c>
      <c r="F49" s="777" t="s">
        <v>1192</v>
      </c>
      <c r="G49" s="841">
        <v>7674</v>
      </c>
      <c r="H49" s="809">
        <f aca="true" t="shared" si="10" ref="H49:H56">G49/1</f>
        <v>7674</v>
      </c>
      <c r="I49" s="781">
        <v>71.5</v>
      </c>
      <c r="J49" s="781">
        <f aca="true" t="shared" si="11" ref="J49:J56">I49*1</f>
        <v>71.5</v>
      </c>
      <c r="K49" s="809">
        <f t="shared" si="4"/>
        <v>548691</v>
      </c>
      <c r="L49" s="782"/>
      <c r="M49" s="780">
        <v>8000</v>
      </c>
      <c r="N49" s="780">
        <f aca="true" t="shared" si="12" ref="N49:N56">M49/1</f>
        <v>8000</v>
      </c>
      <c r="O49" s="781">
        <v>71.5</v>
      </c>
      <c r="P49" s="781">
        <f aca="true" t="shared" si="13" ref="P49:P56">O49*1</f>
        <v>71.5</v>
      </c>
      <c r="Q49" s="782">
        <f t="shared" si="5"/>
        <v>572000</v>
      </c>
    </row>
    <row r="50" spans="1:17" ht="12" customHeight="1">
      <c r="A50" s="1028"/>
      <c r="B50" s="776" t="s">
        <v>1193</v>
      </c>
      <c r="C50" s="777" t="s">
        <v>1189</v>
      </c>
      <c r="D50" s="778" t="s">
        <v>1190</v>
      </c>
      <c r="E50" s="777" t="s">
        <v>1191</v>
      </c>
      <c r="F50" s="777" t="s">
        <v>1194</v>
      </c>
      <c r="G50" s="841">
        <v>883</v>
      </c>
      <c r="H50" s="809">
        <f t="shared" si="10"/>
        <v>883</v>
      </c>
      <c r="I50" s="781">
        <v>59.4</v>
      </c>
      <c r="J50" s="781">
        <f t="shared" si="11"/>
        <v>59.4</v>
      </c>
      <c r="K50" s="809">
        <f t="shared" si="4"/>
        <v>52450.2</v>
      </c>
      <c r="L50" s="782"/>
      <c r="M50" s="780">
        <v>2000</v>
      </c>
      <c r="N50" s="780">
        <f t="shared" si="12"/>
        <v>2000</v>
      </c>
      <c r="O50" s="781">
        <v>59.4</v>
      </c>
      <c r="P50" s="781">
        <f>O50*1</f>
        <v>59.4</v>
      </c>
      <c r="Q50" s="782">
        <f>N50*P50</f>
        <v>118800</v>
      </c>
    </row>
    <row r="51" spans="1:17" ht="12" customHeight="1">
      <c r="A51" s="1028"/>
      <c r="B51" s="776" t="s">
        <v>1195</v>
      </c>
      <c r="C51" s="777" t="s">
        <v>1189</v>
      </c>
      <c r="D51" s="778" t="s">
        <v>1190</v>
      </c>
      <c r="E51" s="777" t="s">
        <v>1191</v>
      </c>
      <c r="F51" s="777" t="s">
        <v>1196</v>
      </c>
      <c r="G51" s="841">
        <v>1054</v>
      </c>
      <c r="H51" s="809">
        <f t="shared" si="10"/>
        <v>1054</v>
      </c>
      <c r="I51" s="781">
        <v>58.52</v>
      </c>
      <c r="J51" s="781">
        <f t="shared" si="11"/>
        <v>58.52</v>
      </c>
      <c r="K51" s="809">
        <f t="shared" si="4"/>
        <v>61680.08</v>
      </c>
      <c r="L51" s="782"/>
      <c r="M51" s="780">
        <v>3500</v>
      </c>
      <c r="N51" s="780">
        <f t="shared" si="12"/>
        <v>3500</v>
      </c>
      <c r="O51" s="781">
        <v>58.52</v>
      </c>
      <c r="P51" s="781">
        <f>O51*1</f>
        <v>58.52</v>
      </c>
      <c r="Q51" s="782">
        <f>N51*P51</f>
        <v>204820</v>
      </c>
    </row>
    <row r="52" spans="1:17" ht="12" customHeight="1">
      <c r="A52" s="1028"/>
      <c r="B52" s="776">
        <v>173225</v>
      </c>
      <c r="C52" s="777" t="s">
        <v>1197</v>
      </c>
      <c r="D52" s="778" t="s">
        <v>1198</v>
      </c>
      <c r="E52" s="777" t="s">
        <v>1191</v>
      </c>
      <c r="F52" s="777" t="s">
        <v>1199</v>
      </c>
      <c r="G52" s="829">
        <v>48</v>
      </c>
      <c r="H52" s="809">
        <f t="shared" si="10"/>
        <v>48</v>
      </c>
      <c r="I52" s="781">
        <v>82.87</v>
      </c>
      <c r="J52" s="781">
        <f t="shared" si="11"/>
        <v>82.87</v>
      </c>
      <c r="K52" s="809">
        <f t="shared" si="4"/>
        <v>3977.76</v>
      </c>
      <c r="L52" s="782"/>
      <c r="M52" s="780">
        <v>100</v>
      </c>
      <c r="N52" s="780">
        <f t="shared" si="12"/>
        <v>100</v>
      </c>
      <c r="O52" s="781">
        <v>82.87</v>
      </c>
      <c r="P52" s="781">
        <f t="shared" si="13"/>
        <v>82.87</v>
      </c>
      <c r="Q52" s="782">
        <f t="shared" si="5"/>
        <v>8287</v>
      </c>
    </row>
    <row r="53" spans="1:17" ht="12" customHeight="1">
      <c r="A53" s="1028"/>
      <c r="B53" s="776">
        <v>173220</v>
      </c>
      <c r="C53" s="777" t="s">
        <v>1197</v>
      </c>
      <c r="D53" s="778" t="s">
        <v>1200</v>
      </c>
      <c r="E53" s="777" t="s">
        <v>1191</v>
      </c>
      <c r="F53" s="777" t="s">
        <v>1201</v>
      </c>
      <c r="G53" s="829">
        <v>417</v>
      </c>
      <c r="H53" s="809">
        <f t="shared" si="10"/>
        <v>417</v>
      </c>
      <c r="I53" s="781">
        <v>66.77</v>
      </c>
      <c r="J53" s="781">
        <f t="shared" si="11"/>
        <v>66.77</v>
      </c>
      <c r="K53" s="809">
        <f t="shared" si="4"/>
        <v>27843.09</v>
      </c>
      <c r="L53" s="782"/>
      <c r="M53" s="780">
        <v>550</v>
      </c>
      <c r="N53" s="780">
        <f t="shared" si="12"/>
        <v>550</v>
      </c>
      <c r="O53" s="781">
        <v>66.77</v>
      </c>
      <c r="P53" s="781">
        <f t="shared" si="13"/>
        <v>66.77</v>
      </c>
      <c r="Q53" s="782">
        <f t="shared" si="5"/>
        <v>36723.5</v>
      </c>
    </row>
    <row r="54" spans="1:17" ht="12" customHeight="1">
      <c r="A54" s="1028"/>
      <c r="B54" s="776">
        <v>175410</v>
      </c>
      <c r="C54" s="777" t="s">
        <v>1202</v>
      </c>
      <c r="D54" s="778" t="s">
        <v>1203</v>
      </c>
      <c r="E54" s="777" t="s">
        <v>1191</v>
      </c>
      <c r="F54" s="779" t="s">
        <v>1204</v>
      </c>
      <c r="G54" s="829">
        <v>26</v>
      </c>
      <c r="H54" s="809">
        <f t="shared" si="10"/>
        <v>26</v>
      </c>
      <c r="I54" s="781">
        <v>77.54</v>
      </c>
      <c r="J54" s="781">
        <f t="shared" si="11"/>
        <v>77.54</v>
      </c>
      <c r="K54" s="809">
        <f t="shared" si="4"/>
        <v>2016.0400000000002</v>
      </c>
      <c r="L54" s="782"/>
      <c r="M54" s="780">
        <v>140</v>
      </c>
      <c r="N54" s="780">
        <f t="shared" si="12"/>
        <v>140</v>
      </c>
      <c r="O54" s="781">
        <v>77.54</v>
      </c>
      <c r="P54" s="781">
        <f t="shared" si="13"/>
        <v>77.54</v>
      </c>
      <c r="Q54" s="782">
        <f t="shared" si="5"/>
        <v>10855.6</v>
      </c>
    </row>
    <row r="55" spans="1:17" ht="12" customHeight="1">
      <c r="A55" s="1028"/>
      <c r="B55" s="776">
        <v>400156</v>
      </c>
      <c r="C55" s="777" t="s">
        <v>1205</v>
      </c>
      <c r="D55" s="778" t="s">
        <v>1206</v>
      </c>
      <c r="E55" s="777" t="s">
        <v>1191</v>
      </c>
      <c r="F55" s="777" t="s">
        <v>1207</v>
      </c>
      <c r="G55" s="829">
        <v>414</v>
      </c>
      <c r="H55" s="809">
        <f t="shared" si="10"/>
        <v>414</v>
      </c>
      <c r="I55" s="781">
        <v>176.79</v>
      </c>
      <c r="J55" s="781">
        <f t="shared" si="11"/>
        <v>176.79</v>
      </c>
      <c r="K55" s="809">
        <f t="shared" si="4"/>
        <v>73191.06</v>
      </c>
      <c r="L55" s="782"/>
      <c r="M55" s="829">
        <v>740</v>
      </c>
      <c r="N55" s="780">
        <f t="shared" si="12"/>
        <v>740</v>
      </c>
      <c r="O55" s="781">
        <v>176.79</v>
      </c>
      <c r="P55" s="781">
        <f t="shared" si="13"/>
        <v>176.79</v>
      </c>
      <c r="Q55" s="782">
        <f t="shared" si="5"/>
        <v>130824.59999999999</v>
      </c>
    </row>
    <row r="56" spans="1:17" ht="12" customHeight="1">
      <c r="A56" s="1028"/>
      <c r="B56" s="776">
        <v>175260</v>
      </c>
      <c r="C56" s="777" t="s">
        <v>1202</v>
      </c>
      <c r="D56" s="778" t="s">
        <v>1208</v>
      </c>
      <c r="E56" s="777" t="s">
        <v>1191</v>
      </c>
      <c r="F56" s="779" t="s">
        <v>1209</v>
      </c>
      <c r="G56" s="829">
        <v>261</v>
      </c>
      <c r="H56" s="809">
        <f t="shared" si="10"/>
        <v>261</v>
      </c>
      <c r="I56" s="781">
        <v>78.53</v>
      </c>
      <c r="J56" s="781">
        <f t="shared" si="11"/>
        <v>78.53</v>
      </c>
      <c r="K56" s="809">
        <f t="shared" si="4"/>
        <v>20496.33</v>
      </c>
      <c r="L56" s="782"/>
      <c r="M56" s="780">
        <v>1000</v>
      </c>
      <c r="N56" s="780">
        <f t="shared" si="12"/>
        <v>1000</v>
      </c>
      <c r="O56" s="781">
        <v>78.53</v>
      </c>
      <c r="P56" s="781">
        <f t="shared" si="13"/>
        <v>78.53</v>
      </c>
      <c r="Q56" s="782">
        <f t="shared" si="5"/>
        <v>78530</v>
      </c>
    </row>
    <row r="57" spans="1:17" ht="12" customHeight="1">
      <c r="A57" s="1028"/>
      <c r="B57" s="776">
        <v>47140</v>
      </c>
      <c r="C57" s="777" t="s">
        <v>1210</v>
      </c>
      <c r="D57" s="778" t="s">
        <v>1211</v>
      </c>
      <c r="E57" s="777" t="s">
        <v>1191</v>
      </c>
      <c r="F57" s="777" t="s">
        <v>1212</v>
      </c>
      <c r="G57" s="829">
        <v>24672</v>
      </c>
      <c r="H57" s="809">
        <f>G57/25</f>
        <v>986.88</v>
      </c>
      <c r="I57" s="781">
        <v>44.35</v>
      </c>
      <c r="J57" s="781">
        <f>I57*25</f>
        <v>1108.75</v>
      </c>
      <c r="K57" s="809">
        <f t="shared" si="4"/>
        <v>1094203.2</v>
      </c>
      <c r="L57" s="782"/>
      <c r="M57" s="829">
        <v>19600</v>
      </c>
      <c r="N57" s="780">
        <f>M57/25</f>
        <v>784</v>
      </c>
      <c r="O57" s="781">
        <v>44.35</v>
      </c>
      <c r="P57" s="781">
        <f>O57*25</f>
        <v>1108.75</v>
      </c>
      <c r="Q57" s="782">
        <f t="shared" si="5"/>
        <v>869260</v>
      </c>
    </row>
    <row r="58" spans="1:17" ht="12" customHeight="1" hidden="1">
      <c r="A58" s="1028"/>
      <c r="B58" s="776">
        <v>47216</v>
      </c>
      <c r="C58" s="777" t="s">
        <v>1213</v>
      </c>
      <c r="D58" s="778" t="s">
        <v>1214</v>
      </c>
      <c r="E58" s="779" t="s">
        <v>1215</v>
      </c>
      <c r="F58" s="779" t="s">
        <v>1216</v>
      </c>
      <c r="G58" s="780"/>
      <c r="H58" s="809">
        <f>G58/10</f>
        <v>0</v>
      </c>
      <c r="I58" s="781"/>
      <c r="J58" s="781">
        <f>I58*10</f>
        <v>0</v>
      </c>
      <c r="K58" s="809">
        <f t="shared" si="4"/>
        <v>0</v>
      </c>
      <c r="L58" s="782"/>
      <c r="M58" s="780"/>
      <c r="N58" s="780">
        <f>M58/25</f>
        <v>0</v>
      </c>
      <c r="O58" s="781"/>
      <c r="P58" s="781">
        <f>O58*10</f>
        <v>0</v>
      </c>
      <c r="Q58" s="782">
        <f t="shared" si="5"/>
        <v>0</v>
      </c>
    </row>
    <row r="59" spans="1:17" ht="18" customHeight="1">
      <c r="A59" s="1028"/>
      <c r="B59" s="776">
        <v>47218</v>
      </c>
      <c r="C59" s="777" t="s">
        <v>1217</v>
      </c>
      <c r="D59" s="778" t="s">
        <v>1218</v>
      </c>
      <c r="E59" s="779" t="s">
        <v>1215</v>
      </c>
      <c r="F59" s="779" t="s">
        <v>1219</v>
      </c>
      <c r="G59" s="829">
        <v>15025</v>
      </c>
      <c r="H59" s="809">
        <f>G59/15</f>
        <v>1001.6666666666666</v>
      </c>
      <c r="I59" s="843">
        <v>110.9</v>
      </c>
      <c r="J59" s="781">
        <f>I59*15</f>
        <v>1663.5</v>
      </c>
      <c r="K59" s="809">
        <f t="shared" si="4"/>
        <v>1666272.5</v>
      </c>
      <c r="L59" s="782"/>
      <c r="M59" s="829">
        <v>8000</v>
      </c>
      <c r="N59" s="780">
        <f>M59/25</f>
        <v>320</v>
      </c>
      <c r="O59" s="843">
        <v>110.9</v>
      </c>
      <c r="P59" s="781">
        <f>O59*15</f>
        <v>1663.5</v>
      </c>
      <c r="Q59" s="782">
        <f t="shared" si="5"/>
        <v>532320</v>
      </c>
    </row>
    <row r="60" spans="1:17" ht="12" customHeight="1">
      <c r="A60" s="1028"/>
      <c r="B60" s="776">
        <v>176042</v>
      </c>
      <c r="C60" s="777" t="s">
        <v>1220</v>
      </c>
      <c r="D60" s="778" t="s">
        <v>1221</v>
      </c>
      <c r="E60" s="777" t="s">
        <v>1222</v>
      </c>
      <c r="F60" s="777" t="s">
        <v>1223</v>
      </c>
      <c r="G60" s="829">
        <v>10861</v>
      </c>
      <c r="H60" s="809">
        <f>G60/50</f>
        <v>217.22</v>
      </c>
      <c r="I60" s="781">
        <v>14.28</v>
      </c>
      <c r="J60" s="781">
        <f>I60*50</f>
        <v>714</v>
      </c>
      <c r="K60" s="809">
        <f t="shared" si="4"/>
        <v>155095.08</v>
      </c>
      <c r="L60" s="782"/>
      <c r="M60" s="780">
        <v>9000</v>
      </c>
      <c r="N60" s="780">
        <f>M60/50</f>
        <v>180</v>
      </c>
      <c r="O60" s="781">
        <v>14.28</v>
      </c>
      <c r="P60" s="781">
        <f>O60*50</f>
        <v>714</v>
      </c>
      <c r="Q60" s="782">
        <f t="shared" si="5"/>
        <v>128520</v>
      </c>
    </row>
    <row r="61" spans="1:17" ht="12" customHeight="1">
      <c r="A61" s="1028"/>
      <c r="B61" s="776">
        <v>100250</v>
      </c>
      <c r="C61" s="777" t="s">
        <v>1224</v>
      </c>
      <c r="D61" s="778" t="s">
        <v>1225</v>
      </c>
      <c r="E61" s="779" t="s">
        <v>1226</v>
      </c>
      <c r="F61" s="779" t="s">
        <v>1227</v>
      </c>
      <c r="G61" s="829">
        <v>0</v>
      </c>
      <c r="H61" s="809">
        <f>G61/6</f>
        <v>0</v>
      </c>
      <c r="I61" s="781">
        <v>45.8</v>
      </c>
      <c r="J61" s="781">
        <f>I61*6</f>
        <v>274.79999999999995</v>
      </c>
      <c r="K61" s="809">
        <f t="shared" si="4"/>
        <v>0</v>
      </c>
      <c r="L61" s="782"/>
      <c r="M61" s="780">
        <v>30</v>
      </c>
      <c r="N61" s="780">
        <f>M61/6</f>
        <v>5</v>
      </c>
      <c r="O61" s="781">
        <v>45.8</v>
      </c>
      <c r="P61" s="781">
        <f>O61*6</f>
        <v>274.79999999999995</v>
      </c>
      <c r="Q61" s="782">
        <f t="shared" si="5"/>
        <v>1373.9999999999998</v>
      </c>
    </row>
    <row r="62" spans="1:17" ht="12" customHeight="1">
      <c r="A62" s="1028"/>
      <c r="B62" s="776">
        <v>124302</v>
      </c>
      <c r="C62" s="777" t="s">
        <v>1228</v>
      </c>
      <c r="D62" s="778" t="s">
        <v>1229</v>
      </c>
      <c r="E62" s="777" t="s">
        <v>1064</v>
      </c>
      <c r="F62" s="777" t="s">
        <v>1230</v>
      </c>
      <c r="G62" s="829">
        <v>2824</v>
      </c>
      <c r="H62" s="809">
        <f>G62/10</f>
        <v>282.4</v>
      </c>
      <c r="I62" s="781">
        <v>22.99</v>
      </c>
      <c r="J62" s="781">
        <f>I62*10</f>
        <v>229.89999999999998</v>
      </c>
      <c r="K62" s="809">
        <f t="shared" si="4"/>
        <v>64923.75999999999</v>
      </c>
      <c r="L62" s="782"/>
      <c r="M62" s="829">
        <v>2000</v>
      </c>
      <c r="N62" s="780">
        <f>M62/10</f>
        <v>200</v>
      </c>
      <c r="O62" s="781">
        <v>22.99</v>
      </c>
      <c r="P62" s="781">
        <f>O62*10</f>
        <v>229.89999999999998</v>
      </c>
      <c r="Q62" s="782">
        <f t="shared" si="5"/>
        <v>45979.99999999999</v>
      </c>
    </row>
    <row r="63" spans="1:17" ht="12" customHeight="1">
      <c r="A63" s="1028"/>
      <c r="B63" s="776">
        <v>81222</v>
      </c>
      <c r="C63" s="777" t="s">
        <v>1231</v>
      </c>
      <c r="D63" s="778" t="s">
        <v>1232</v>
      </c>
      <c r="E63" s="777" t="s">
        <v>1064</v>
      </c>
      <c r="F63" s="779" t="s">
        <v>1233</v>
      </c>
      <c r="G63" s="829">
        <v>1</v>
      </c>
      <c r="H63" s="809">
        <v>0</v>
      </c>
      <c r="I63" s="781">
        <v>20.29</v>
      </c>
      <c r="J63" s="781">
        <f>I63*10</f>
        <v>202.89999999999998</v>
      </c>
      <c r="K63" s="809">
        <f t="shared" si="4"/>
        <v>0</v>
      </c>
      <c r="L63" s="782"/>
      <c r="M63" s="780">
        <v>50</v>
      </c>
      <c r="N63" s="780">
        <f>M63/10</f>
        <v>5</v>
      </c>
      <c r="O63" s="781">
        <v>20.29</v>
      </c>
      <c r="P63" s="781">
        <f>O63*10</f>
        <v>202.89999999999998</v>
      </c>
      <c r="Q63" s="782">
        <f t="shared" si="5"/>
        <v>1014.4999999999999</v>
      </c>
    </row>
    <row r="64" spans="1:17" ht="12" customHeight="1">
      <c r="A64" s="1028"/>
      <c r="B64" s="776">
        <v>141132</v>
      </c>
      <c r="C64" s="777" t="s">
        <v>1234</v>
      </c>
      <c r="D64" s="778" t="s">
        <v>1235</v>
      </c>
      <c r="E64" s="777" t="s">
        <v>1236</v>
      </c>
      <c r="F64" s="777" t="s">
        <v>1237</v>
      </c>
      <c r="G64" s="829">
        <v>54</v>
      </c>
      <c r="H64" s="809">
        <f>G64/50</f>
        <v>1.08</v>
      </c>
      <c r="I64" s="781">
        <v>13.07</v>
      </c>
      <c r="J64" s="781">
        <f>I64*50</f>
        <v>653.5</v>
      </c>
      <c r="K64" s="809">
        <f t="shared" si="4"/>
        <v>705.7800000000001</v>
      </c>
      <c r="L64" s="782"/>
      <c r="M64" s="780">
        <v>50</v>
      </c>
      <c r="N64" s="780">
        <f>M64/50</f>
        <v>1</v>
      </c>
      <c r="O64" s="781">
        <v>13.07</v>
      </c>
      <c r="P64" s="781">
        <f>O64*50</f>
        <v>653.5</v>
      </c>
      <c r="Q64" s="782">
        <f t="shared" si="5"/>
        <v>653.5</v>
      </c>
    </row>
    <row r="65" spans="1:17" ht="12" customHeight="1">
      <c r="A65" s="1028"/>
      <c r="B65" s="776">
        <v>44143</v>
      </c>
      <c r="C65" s="777" t="s">
        <v>1238</v>
      </c>
      <c r="D65" s="778" t="s">
        <v>1239</v>
      </c>
      <c r="E65" s="777" t="s">
        <v>1236</v>
      </c>
      <c r="F65" s="777" t="s">
        <v>1240</v>
      </c>
      <c r="G65" s="829">
        <v>0</v>
      </c>
      <c r="H65" s="809">
        <f>G65/10</f>
        <v>0</v>
      </c>
      <c r="I65" s="781">
        <v>0</v>
      </c>
      <c r="J65" s="781">
        <f>I65*10</f>
        <v>0</v>
      </c>
      <c r="K65" s="809">
        <f t="shared" si="4"/>
        <v>0</v>
      </c>
      <c r="L65" s="782"/>
      <c r="M65" s="780">
        <v>0</v>
      </c>
      <c r="N65" s="780">
        <f>M65/15</f>
        <v>0</v>
      </c>
      <c r="O65" s="781">
        <v>0</v>
      </c>
      <c r="P65" s="781">
        <f>O65*10</f>
        <v>0</v>
      </c>
      <c r="Q65" s="782">
        <f t="shared" si="5"/>
        <v>0</v>
      </c>
    </row>
    <row r="66" spans="1:17" ht="12" customHeight="1">
      <c r="A66" s="1028"/>
      <c r="B66" s="776">
        <v>48468</v>
      </c>
      <c r="C66" s="777" t="s">
        <v>1241</v>
      </c>
      <c r="D66" s="778" t="s">
        <v>1242</v>
      </c>
      <c r="E66" s="777" t="s">
        <v>1222</v>
      </c>
      <c r="F66" s="777" t="s">
        <v>1243</v>
      </c>
      <c r="G66" s="829">
        <v>2050</v>
      </c>
      <c r="H66" s="809">
        <f>G66/5</f>
        <v>410</v>
      </c>
      <c r="I66" s="781">
        <v>191.41</v>
      </c>
      <c r="J66" s="781">
        <f>I66*5</f>
        <v>957.05</v>
      </c>
      <c r="K66" s="809">
        <f t="shared" si="4"/>
        <v>392390.5</v>
      </c>
      <c r="L66" s="782"/>
      <c r="M66" s="829">
        <v>1800</v>
      </c>
      <c r="N66" s="780">
        <f>M66/5</f>
        <v>360</v>
      </c>
      <c r="O66" s="781">
        <v>191.41</v>
      </c>
      <c r="P66" s="781">
        <f>O66*5</f>
        <v>957.05</v>
      </c>
      <c r="Q66" s="782">
        <f t="shared" si="5"/>
        <v>344538</v>
      </c>
    </row>
    <row r="67" spans="1:17" ht="12" customHeight="1">
      <c r="A67" s="1028"/>
      <c r="B67" s="776">
        <v>107497</v>
      </c>
      <c r="C67" s="777" t="s">
        <v>1244</v>
      </c>
      <c r="D67" s="778" t="s">
        <v>1245</v>
      </c>
      <c r="E67" s="777" t="s">
        <v>1222</v>
      </c>
      <c r="F67" s="779" t="s">
        <v>1246</v>
      </c>
      <c r="G67" s="829">
        <v>2</v>
      </c>
      <c r="H67" s="809">
        <f>G67/5</f>
        <v>0.4</v>
      </c>
      <c r="I67" s="781">
        <v>77.34</v>
      </c>
      <c r="J67" s="781">
        <f>I67*5</f>
        <v>386.70000000000005</v>
      </c>
      <c r="K67" s="809">
        <f t="shared" si="4"/>
        <v>154.68000000000004</v>
      </c>
      <c r="L67" s="782"/>
      <c r="M67" s="780">
        <v>40</v>
      </c>
      <c r="N67" s="780">
        <f>M67/5</f>
        <v>8</v>
      </c>
      <c r="O67" s="781">
        <v>77.34</v>
      </c>
      <c r="P67" s="781">
        <f>O67*5</f>
        <v>386.70000000000005</v>
      </c>
      <c r="Q67" s="782">
        <f t="shared" si="5"/>
        <v>3093.6000000000004</v>
      </c>
    </row>
    <row r="68" spans="1:17" ht="12" customHeight="1">
      <c r="A68" s="1028"/>
      <c r="B68" s="776">
        <v>128620</v>
      </c>
      <c r="C68" s="844" t="s">
        <v>1247</v>
      </c>
      <c r="D68" s="778" t="s">
        <v>1248</v>
      </c>
      <c r="E68" s="779" t="s">
        <v>1226</v>
      </c>
      <c r="F68" s="779" t="s">
        <v>1249</v>
      </c>
      <c r="G68" s="829">
        <v>4635</v>
      </c>
      <c r="H68" s="809">
        <f>G68/5</f>
        <v>927</v>
      </c>
      <c r="I68" s="781">
        <v>45.25</v>
      </c>
      <c r="J68" s="781">
        <f>I68*5</f>
        <v>226.25</v>
      </c>
      <c r="K68" s="809">
        <f t="shared" si="4"/>
        <v>209733.75</v>
      </c>
      <c r="L68" s="782"/>
      <c r="M68" s="829">
        <v>3800</v>
      </c>
      <c r="N68" s="780">
        <f>M68/5</f>
        <v>760</v>
      </c>
      <c r="O68" s="781">
        <v>45.25</v>
      </c>
      <c r="P68" s="781">
        <f>O68*5</f>
        <v>226.25</v>
      </c>
      <c r="Q68" s="782">
        <f t="shared" si="5"/>
        <v>171950</v>
      </c>
    </row>
    <row r="69" spans="1:17" ht="14.25" customHeight="1">
      <c r="A69" s="1028"/>
      <c r="B69" s="776">
        <v>328336</v>
      </c>
      <c r="C69" s="777" t="s">
        <v>1250</v>
      </c>
      <c r="D69" s="778" t="s">
        <v>1251</v>
      </c>
      <c r="E69" s="779" t="s">
        <v>1252</v>
      </c>
      <c r="F69" s="779" t="s">
        <v>1253</v>
      </c>
      <c r="G69" s="839">
        <v>289</v>
      </c>
      <c r="H69" s="809">
        <f>G69/1</f>
        <v>289</v>
      </c>
      <c r="I69" s="781">
        <v>1523.64</v>
      </c>
      <c r="J69" s="781">
        <f>I69*1</f>
        <v>1523.64</v>
      </c>
      <c r="K69" s="809">
        <f t="shared" si="4"/>
        <v>440331.96</v>
      </c>
      <c r="L69" s="782"/>
      <c r="M69" s="840">
        <v>0</v>
      </c>
      <c r="N69" s="780">
        <f>M69/1</f>
        <v>0</v>
      </c>
      <c r="O69" s="781">
        <v>1523.64</v>
      </c>
      <c r="P69" s="781">
        <f>O69*1</f>
        <v>1523.64</v>
      </c>
      <c r="Q69" s="782">
        <f t="shared" si="5"/>
        <v>0</v>
      </c>
    </row>
    <row r="70" spans="1:17" ht="12" customHeight="1">
      <c r="A70" s="1028"/>
      <c r="B70" s="776">
        <v>58334</v>
      </c>
      <c r="C70" s="777" t="s">
        <v>1254</v>
      </c>
      <c r="D70" s="778" t="s">
        <v>1255</v>
      </c>
      <c r="E70" s="777" t="s">
        <v>1064</v>
      </c>
      <c r="F70" s="777" t="s">
        <v>1256</v>
      </c>
      <c r="G70" s="829">
        <v>870</v>
      </c>
      <c r="H70" s="809">
        <f>G70/10</f>
        <v>87</v>
      </c>
      <c r="I70" s="781">
        <v>88.59</v>
      </c>
      <c r="J70" s="781">
        <f>I70*10</f>
        <v>885.9000000000001</v>
      </c>
      <c r="K70" s="809">
        <f t="shared" si="4"/>
        <v>77073.3</v>
      </c>
      <c r="L70" s="782"/>
      <c r="M70" s="780">
        <v>1000</v>
      </c>
      <c r="N70" s="780">
        <f>M70/10</f>
        <v>100</v>
      </c>
      <c r="O70" s="781">
        <v>88.59</v>
      </c>
      <c r="P70" s="781">
        <f>O70*10</f>
        <v>885.9000000000001</v>
      </c>
      <c r="Q70" s="782">
        <f t="shared" si="5"/>
        <v>88590.00000000001</v>
      </c>
    </row>
    <row r="71" spans="1:17" ht="12" customHeight="1">
      <c r="A71" s="1028"/>
      <c r="B71" s="776">
        <v>48619</v>
      </c>
      <c r="C71" s="777" t="s">
        <v>1257</v>
      </c>
      <c r="D71" s="778" t="s">
        <v>1258</v>
      </c>
      <c r="E71" s="777" t="s">
        <v>1236</v>
      </c>
      <c r="F71" s="777" t="s">
        <v>1259</v>
      </c>
      <c r="G71" s="829">
        <v>162</v>
      </c>
      <c r="H71" s="809">
        <f>G71/5</f>
        <v>32.4</v>
      </c>
      <c r="I71" s="781">
        <v>215.14</v>
      </c>
      <c r="J71" s="781">
        <f>I71*5</f>
        <v>1075.6999999999998</v>
      </c>
      <c r="K71" s="809">
        <f t="shared" si="4"/>
        <v>34852.67999999999</v>
      </c>
      <c r="L71" s="782"/>
      <c r="M71" s="829">
        <v>220</v>
      </c>
      <c r="N71" s="780">
        <f>M71/5</f>
        <v>44</v>
      </c>
      <c r="O71" s="781">
        <v>215.14</v>
      </c>
      <c r="P71" s="781">
        <f>O71*5</f>
        <v>1075.6999999999998</v>
      </c>
      <c r="Q71" s="782">
        <f t="shared" si="5"/>
        <v>47330.79999999999</v>
      </c>
    </row>
    <row r="72" spans="1:17" ht="12" customHeight="1">
      <c r="A72" s="1028"/>
      <c r="B72" s="776">
        <v>400040</v>
      </c>
      <c r="C72" s="777" t="s">
        <v>1260</v>
      </c>
      <c r="D72" s="778" t="s">
        <v>1261</v>
      </c>
      <c r="E72" s="779" t="s">
        <v>1226</v>
      </c>
      <c r="F72" s="779" t="s">
        <v>1262</v>
      </c>
      <c r="G72" s="829">
        <v>1</v>
      </c>
      <c r="H72" s="809">
        <f>G72/10</f>
        <v>0.1</v>
      </c>
      <c r="I72" s="781">
        <v>10.14</v>
      </c>
      <c r="J72" s="781">
        <f>I72*10</f>
        <v>101.4</v>
      </c>
      <c r="K72" s="809">
        <f t="shared" si="4"/>
        <v>10.14</v>
      </c>
      <c r="L72" s="782"/>
      <c r="M72" s="780">
        <v>0</v>
      </c>
      <c r="N72" s="780">
        <f>M72/10</f>
        <v>0</v>
      </c>
      <c r="O72" s="781">
        <v>10.14</v>
      </c>
      <c r="P72" s="781">
        <f>O72*10</f>
        <v>101.4</v>
      </c>
      <c r="Q72" s="782">
        <f t="shared" si="5"/>
        <v>0</v>
      </c>
    </row>
    <row r="73" spans="1:17" ht="12" customHeight="1">
      <c r="A73" s="1028"/>
      <c r="B73" s="776">
        <v>13167</v>
      </c>
      <c r="C73" s="845" t="s">
        <v>1263</v>
      </c>
      <c r="D73" s="778" t="s">
        <v>1264</v>
      </c>
      <c r="E73" s="777" t="s">
        <v>1236</v>
      </c>
      <c r="F73" s="777" t="s">
        <v>1265</v>
      </c>
      <c r="G73" s="829">
        <v>3068</v>
      </c>
      <c r="H73" s="809">
        <f>G73/1</f>
        <v>3068</v>
      </c>
      <c r="I73" s="781">
        <v>1119.58</v>
      </c>
      <c r="J73" s="781">
        <f>I73*1</f>
        <v>1119.58</v>
      </c>
      <c r="K73" s="809">
        <f t="shared" si="4"/>
        <v>3434871.44</v>
      </c>
      <c r="L73" s="782"/>
      <c r="M73" s="780">
        <v>3000</v>
      </c>
      <c r="N73" s="780">
        <f>M73/1</f>
        <v>3000</v>
      </c>
      <c r="O73" s="781">
        <v>1119.58</v>
      </c>
      <c r="P73" s="781">
        <f>O73*1</f>
        <v>1119.58</v>
      </c>
      <c r="Q73" s="782">
        <f t="shared" si="5"/>
        <v>3358740</v>
      </c>
    </row>
    <row r="74" spans="1:17" ht="12" customHeight="1">
      <c r="A74" s="1028"/>
      <c r="B74" s="776">
        <v>51351</v>
      </c>
      <c r="C74" s="777" t="s">
        <v>1266</v>
      </c>
      <c r="D74" s="778" t="s">
        <v>1267</v>
      </c>
      <c r="E74" s="777" t="s">
        <v>1125</v>
      </c>
      <c r="F74" s="777" t="s">
        <v>1268</v>
      </c>
      <c r="G74" s="829">
        <v>5298</v>
      </c>
      <c r="H74" s="809">
        <f>G74/50</f>
        <v>105.96</v>
      </c>
      <c r="I74" s="781">
        <v>20.78</v>
      </c>
      <c r="J74" s="781">
        <f>I74*50</f>
        <v>1039</v>
      </c>
      <c r="K74" s="809">
        <f t="shared" si="4"/>
        <v>110092.43999999999</v>
      </c>
      <c r="L74" s="782"/>
      <c r="M74" s="829">
        <v>4500</v>
      </c>
      <c r="N74" s="780">
        <f>M74/50</f>
        <v>90</v>
      </c>
      <c r="O74" s="781">
        <v>20.78</v>
      </c>
      <c r="P74" s="781">
        <f>O74*50</f>
        <v>1039</v>
      </c>
      <c r="Q74" s="782">
        <f t="shared" si="5"/>
        <v>93510</v>
      </c>
    </row>
    <row r="75" spans="1:17" ht="12" customHeight="1">
      <c r="A75" s="1028"/>
      <c r="B75" s="776">
        <v>52184</v>
      </c>
      <c r="C75" s="777" t="s">
        <v>1269</v>
      </c>
      <c r="D75" s="778" t="s">
        <v>1270</v>
      </c>
      <c r="E75" s="777" t="s">
        <v>1125</v>
      </c>
      <c r="F75" s="779" t="s">
        <v>1271</v>
      </c>
      <c r="G75" s="829">
        <v>599</v>
      </c>
      <c r="H75" s="809">
        <f>G75/5</f>
        <v>119.8</v>
      </c>
      <c r="I75" s="781">
        <v>121.2</v>
      </c>
      <c r="J75" s="781">
        <f>I75*5</f>
        <v>606</v>
      </c>
      <c r="K75" s="809">
        <f t="shared" si="4"/>
        <v>72598.8</v>
      </c>
      <c r="L75" s="782"/>
      <c r="M75" s="829">
        <v>670</v>
      </c>
      <c r="N75" s="780">
        <f>M75/5</f>
        <v>134</v>
      </c>
      <c r="O75" s="781">
        <v>121.2</v>
      </c>
      <c r="P75" s="781">
        <f>O75*5</f>
        <v>606</v>
      </c>
      <c r="Q75" s="782">
        <f t="shared" si="5"/>
        <v>81204</v>
      </c>
    </row>
    <row r="76" spans="1:17" ht="12" customHeight="1">
      <c r="A76" s="1028"/>
      <c r="B76" s="776">
        <v>50970</v>
      </c>
      <c r="C76" s="777" t="s">
        <v>1272</v>
      </c>
      <c r="D76" s="778" t="s">
        <v>1273</v>
      </c>
      <c r="E76" s="777" t="s">
        <v>1064</v>
      </c>
      <c r="F76" s="777" t="s">
        <v>1274</v>
      </c>
      <c r="G76" s="829">
        <v>0</v>
      </c>
      <c r="H76" s="809">
        <f>G76/10</f>
        <v>0</v>
      </c>
      <c r="I76" s="781">
        <v>51.87</v>
      </c>
      <c r="J76" s="781">
        <f>I76*10</f>
        <v>518.6999999999999</v>
      </c>
      <c r="K76" s="809">
        <f t="shared" si="4"/>
        <v>0</v>
      </c>
      <c r="L76" s="782"/>
      <c r="M76" s="780">
        <v>10</v>
      </c>
      <c r="N76" s="780">
        <f>M76/1</f>
        <v>10</v>
      </c>
      <c r="O76" s="781">
        <v>51.87</v>
      </c>
      <c r="P76" s="781">
        <f>O76*10</f>
        <v>518.6999999999999</v>
      </c>
      <c r="Q76" s="782">
        <f t="shared" si="5"/>
        <v>5186.999999999999</v>
      </c>
    </row>
    <row r="77" spans="1:17" ht="12" customHeight="1">
      <c r="A77" s="1028"/>
      <c r="B77" s="776">
        <v>51560</v>
      </c>
      <c r="C77" s="777" t="s">
        <v>1275</v>
      </c>
      <c r="D77" s="778" t="s">
        <v>1276</v>
      </c>
      <c r="E77" s="777" t="s">
        <v>1064</v>
      </c>
      <c r="F77" s="779" t="s">
        <v>1277</v>
      </c>
      <c r="G77" s="829">
        <v>8150</v>
      </c>
      <c r="H77" s="809">
        <f>G77/5</f>
        <v>1630</v>
      </c>
      <c r="I77" s="781">
        <v>76.85</v>
      </c>
      <c r="J77" s="781">
        <f>I77*5</f>
        <v>384.25</v>
      </c>
      <c r="K77" s="809">
        <f t="shared" si="4"/>
        <v>626327.5</v>
      </c>
      <c r="L77" s="782"/>
      <c r="M77" s="829">
        <v>10000</v>
      </c>
      <c r="N77" s="780">
        <f>M77/5</f>
        <v>2000</v>
      </c>
      <c r="O77" s="781">
        <v>76.85</v>
      </c>
      <c r="P77" s="781">
        <f>O77*5</f>
        <v>384.25</v>
      </c>
      <c r="Q77" s="782">
        <f t="shared" si="5"/>
        <v>768500</v>
      </c>
    </row>
    <row r="78" spans="1:17" ht="12" customHeight="1">
      <c r="A78" s="1028"/>
      <c r="B78" s="776">
        <v>51845</v>
      </c>
      <c r="C78" s="777" t="s">
        <v>1278</v>
      </c>
      <c r="D78" s="778" t="s">
        <v>1279</v>
      </c>
      <c r="E78" s="777" t="s">
        <v>1125</v>
      </c>
      <c r="F78" s="777" t="s">
        <v>1280</v>
      </c>
      <c r="G78" s="829">
        <v>2069</v>
      </c>
      <c r="H78" s="809">
        <f>G78/50</f>
        <v>41.38</v>
      </c>
      <c r="I78" s="781">
        <v>37.95</v>
      </c>
      <c r="J78" s="781">
        <f>I78*50</f>
        <v>1897.5000000000002</v>
      </c>
      <c r="K78" s="809">
        <f t="shared" si="4"/>
        <v>78518.55000000002</v>
      </c>
      <c r="L78" s="782"/>
      <c r="M78" s="829">
        <v>3000</v>
      </c>
      <c r="N78" s="780">
        <f>M78/50</f>
        <v>60</v>
      </c>
      <c r="O78" s="781">
        <v>37.95</v>
      </c>
      <c r="P78" s="781">
        <f>O78*50</f>
        <v>1897.5000000000002</v>
      </c>
      <c r="Q78" s="782">
        <f t="shared" si="5"/>
        <v>113850.00000000001</v>
      </c>
    </row>
    <row r="79" spans="1:17" ht="11.25" customHeight="1" hidden="1">
      <c r="A79" s="1028"/>
      <c r="B79" s="776">
        <v>11913</v>
      </c>
      <c r="C79" s="777" t="s">
        <v>1281</v>
      </c>
      <c r="D79" s="778" t="s">
        <v>1282</v>
      </c>
      <c r="E79" s="777" t="s">
        <v>1283</v>
      </c>
      <c r="F79" s="779" t="s">
        <v>1284</v>
      </c>
      <c r="G79" s="780">
        <v>0</v>
      </c>
      <c r="H79" s="809">
        <f>G79/10</f>
        <v>0</v>
      </c>
      <c r="I79" s="781">
        <v>0</v>
      </c>
      <c r="J79" s="781">
        <f>I79*10</f>
        <v>0</v>
      </c>
      <c r="K79" s="809">
        <f t="shared" si="4"/>
        <v>0</v>
      </c>
      <c r="L79" s="782"/>
      <c r="M79" s="780"/>
      <c r="N79" s="780">
        <f>M79/1</f>
        <v>0</v>
      </c>
      <c r="O79" s="781">
        <v>0</v>
      </c>
      <c r="P79" s="781">
        <f>O79*10</f>
        <v>0</v>
      </c>
      <c r="Q79" s="782">
        <f t="shared" si="5"/>
        <v>0</v>
      </c>
    </row>
    <row r="80" spans="1:17" ht="11.25" customHeight="1">
      <c r="A80" s="1028"/>
      <c r="B80" s="776" t="s">
        <v>1285</v>
      </c>
      <c r="C80" s="777"/>
      <c r="D80" s="778" t="s">
        <v>1286</v>
      </c>
      <c r="E80" s="777" t="s">
        <v>1125</v>
      </c>
      <c r="F80" s="779" t="s">
        <v>1287</v>
      </c>
      <c r="G80" s="829">
        <v>6</v>
      </c>
      <c r="H80" s="809">
        <f>G80/10</f>
        <v>0.6</v>
      </c>
      <c r="I80" s="781">
        <v>29.55</v>
      </c>
      <c r="J80" s="781">
        <f>I80*10</f>
        <v>295.5</v>
      </c>
      <c r="K80" s="809">
        <f t="shared" si="4"/>
        <v>177.29999999999998</v>
      </c>
      <c r="L80" s="782"/>
      <c r="M80" s="780">
        <v>50</v>
      </c>
      <c r="N80" s="780">
        <f>M80/10</f>
        <v>5</v>
      </c>
      <c r="O80" s="781">
        <v>29.55</v>
      </c>
      <c r="P80" s="781">
        <f>O80*10</f>
        <v>295.5</v>
      </c>
      <c r="Q80" s="782">
        <f t="shared" si="5"/>
        <v>1477.5</v>
      </c>
    </row>
    <row r="81" spans="1:17" ht="8.25" customHeight="1" hidden="1">
      <c r="A81" s="1028"/>
      <c r="B81" s="776">
        <v>11841</v>
      </c>
      <c r="C81" s="777" t="s">
        <v>1288</v>
      </c>
      <c r="D81" s="778" t="s">
        <v>1289</v>
      </c>
      <c r="E81" s="779" t="s">
        <v>1290</v>
      </c>
      <c r="F81" s="779" t="s">
        <v>1291</v>
      </c>
      <c r="G81" s="780"/>
      <c r="H81" s="809">
        <f>G81/10</f>
        <v>0</v>
      </c>
      <c r="I81" s="781"/>
      <c r="J81" s="781">
        <f>I81*10</f>
        <v>0</v>
      </c>
      <c r="K81" s="809">
        <f t="shared" si="4"/>
        <v>0</v>
      </c>
      <c r="L81" s="782"/>
      <c r="M81" s="780"/>
      <c r="N81" s="780">
        <f>M81/10</f>
        <v>0</v>
      </c>
      <c r="O81" s="781"/>
      <c r="P81" s="781">
        <f>O81*10</f>
        <v>0</v>
      </c>
      <c r="Q81" s="782">
        <f t="shared" si="5"/>
        <v>0</v>
      </c>
    </row>
    <row r="82" spans="1:17" ht="14.25" customHeight="1">
      <c r="A82" s="1028"/>
      <c r="B82" s="776">
        <v>4156150</v>
      </c>
      <c r="C82" s="777" t="s">
        <v>1292</v>
      </c>
      <c r="D82" s="778" t="s">
        <v>1293</v>
      </c>
      <c r="E82" s="846"/>
      <c r="F82" s="779" t="s">
        <v>1294</v>
      </c>
      <c r="G82" s="847">
        <v>44655.1</v>
      </c>
      <c r="H82" s="809">
        <f>G82/500</f>
        <v>89.3102</v>
      </c>
      <c r="I82" s="781">
        <v>0.71</v>
      </c>
      <c r="J82" s="781">
        <f>I82*500</f>
        <v>355</v>
      </c>
      <c r="K82" s="809">
        <f t="shared" si="4"/>
        <v>31705.121</v>
      </c>
      <c r="L82" s="782"/>
      <c r="M82" s="848">
        <v>130</v>
      </c>
      <c r="N82" s="780">
        <f>M82/1</f>
        <v>130</v>
      </c>
      <c r="O82" s="781">
        <v>0.71</v>
      </c>
      <c r="P82" s="781">
        <f>O82*1</f>
        <v>0.71</v>
      </c>
      <c r="Q82" s="782">
        <f t="shared" si="5"/>
        <v>92.3</v>
      </c>
    </row>
    <row r="83" spans="1:17" ht="14.25" customHeight="1">
      <c r="A83" s="1028"/>
      <c r="B83" s="776">
        <v>4156151</v>
      </c>
      <c r="C83" s="777" t="s">
        <v>1292</v>
      </c>
      <c r="D83" s="778" t="s">
        <v>1295</v>
      </c>
      <c r="E83" s="846"/>
      <c r="F83" s="779" t="s">
        <v>1296</v>
      </c>
      <c r="G83" s="847">
        <v>0</v>
      </c>
      <c r="H83" s="809">
        <v>0</v>
      </c>
      <c r="I83" s="781">
        <v>0.71</v>
      </c>
      <c r="J83" s="781">
        <v>0</v>
      </c>
      <c r="K83" s="809">
        <f t="shared" si="4"/>
        <v>0</v>
      </c>
      <c r="L83" s="782"/>
      <c r="M83" s="848">
        <v>24</v>
      </c>
      <c r="N83" s="780">
        <f>M83/1</f>
        <v>24</v>
      </c>
      <c r="O83" s="781">
        <v>0.71</v>
      </c>
      <c r="P83" s="781">
        <f>O83*10</f>
        <v>7.1</v>
      </c>
      <c r="Q83" s="782">
        <f t="shared" si="5"/>
        <v>170.39999999999998</v>
      </c>
    </row>
    <row r="84" spans="1:17" ht="21.75" customHeight="1">
      <c r="A84" s="1028"/>
      <c r="B84" s="849"/>
      <c r="C84" s="850" t="s">
        <v>1297</v>
      </c>
      <c r="D84" s="851" t="s">
        <v>1298</v>
      </c>
      <c r="E84" s="852" t="s">
        <v>1299</v>
      </c>
      <c r="F84" s="853" t="s">
        <v>1300</v>
      </c>
      <c r="G84" s="847">
        <v>80</v>
      </c>
      <c r="H84" s="809">
        <f>G84/100</f>
        <v>0.8</v>
      </c>
      <c r="I84" s="781">
        <v>268.4</v>
      </c>
      <c r="J84" s="781">
        <f>I84*100</f>
        <v>26839.999999999996</v>
      </c>
      <c r="K84" s="809">
        <f t="shared" si="4"/>
        <v>21472</v>
      </c>
      <c r="L84" s="782"/>
      <c r="M84" s="848">
        <v>0</v>
      </c>
      <c r="N84" s="780">
        <f>M84/1</f>
        <v>0</v>
      </c>
      <c r="O84" s="781">
        <v>268.4</v>
      </c>
      <c r="P84" s="781">
        <f>O84*10</f>
        <v>2684</v>
      </c>
      <c r="Q84" s="782">
        <f t="shared" si="5"/>
        <v>0</v>
      </c>
    </row>
    <row r="85" spans="1:17" ht="15" customHeight="1">
      <c r="A85" s="1028"/>
      <c r="B85" s="849" t="s">
        <v>1301</v>
      </c>
      <c r="C85" s="822"/>
      <c r="D85" s="854" t="s">
        <v>1302</v>
      </c>
      <c r="E85" s="779"/>
      <c r="F85" s="777"/>
      <c r="G85" s="829">
        <v>0</v>
      </c>
      <c r="H85" s="809">
        <f>G85/10</f>
        <v>0</v>
      </c>
      <c r="I85" s="781">
        <v>0</v>
      </c>
      <c r="J85" s="781">
        <f>I85*10</f>
        <v>0</v>
      </c>
      <c r="K85" s="809">
        <f t="shared" si="4"/>
        <v>0</v>
      </c>
      <c r="L85" s="782"/>
      <c r="M85" s="780">
        <v>0</v>
      </c>
      <c r="N85" s="780">
        <f>M85/5</f>
        <v>0</v>
      </c>
      <c r="O85" s="781">
        <v>0</v>
      </c>
      <c r="P85" s="781">
        <f>O85*10</f>
        <v>0</v>
      </c>
      <c r="Q85" s="782">
        <f t="shared" si="5"/>
        <v>0</v>
      </c>
    </row>
    <row r="86" spans="1:17" ht="14.25" customHeight="1" hidden="1">
      <c r="A86" s="1028"/>
      <c r="B86" s="775"/>
      <c r="C86" s="775"/>
      <c r="D86" s="775"/>
      <c r="E86" s="775"/>
      <c r="F86" s="775"/>
      <c r="G86" s="855"/>
      <c r="H86" s="809">
        <f>G86/10</f>
        <v>0</v>
      </c>
      <c r="I86" s="781"/>
      <c r="J86" s="781">
        <f>I86*10</f>
        <v>0</v>
      </c>
      <c r="K86" s="809">
        <f t="shared" si="4"/>
        <v>0</v>
      </c>
      <c r="L86" s="782"/>
      <c r="M86" s="777"/>
      <c r="N86" s="775"/>
      <c r="O86" s="781"/>
      <c r="P86" s="781">
        <f>O86*10</f>
        <v>0</v>
      </c>
      <c r="Q86" s="782">
        <f>N86*P86</f>
        <v>0</v>
      </c>
    </row>
    <row r="87" spans="1:17" ht="20.25" customHeight="1">
      <c r="A87" s="1028" t="s">
        <v>1066</v>
      </c>
      <c r="B87" s="856">
        <v>3192101</v>
      </c>
      <c r="C87" s="857" t="s">
        <v>1303</v>
      </c>
      <c r="D87" s="858" t="s">
        <v>1304</v>
      </c>
      <c r="E87" s="859"/>
      <c r="F87" s="860" t="s">
        <v>1305</v>
      </c>
      <c r="G87" s="861">
        <v>82750</v>
      </c>
      <c r="H87" s="809">
        <f>G87/1000</f>
        <v>82.75</v>
      </c>
      <c r="I87" s="781">
        <v>1.12</v>
      </c>
      <c r="J87" s="781">
        <f>I87*1000</f>
        <v>1120</v>
      </c>
      <c r="K87" s="809">
        <f t="shared" si="4"/>
        <v>92680</v>
      </c>
      <c r="L87" s="782"/>
      <c r="M87" s="861">
        <v>80000</v>
      </c>
      <c r="N87" s="780">
        <f>M87/1000</f>
        <v>80</v>
      </c>
      <c r="O87" s="781">
        <v>1.12</v>
      </c>
      <c r="P87" s="781">
        <f>O87*1000</f>
        <v>1120</v>
      </c>
      <c r="Q87" s="782">
        <f>N87*P87</f>
        <v>89600</v>
      </c>
    </row>
    <row r="88" spans="1:17" ht="16.5" customHeight="1">
      <c r="A88" s="1028"/>
      <c r="B88" s="862" t="s">
        <v>1306</v>
      </c>
      <c r="C88" s="863" t="s">
        <v>1307</v>
      </c>
      <c r="D88" s="778" t="s">
        <v>1308</v>
      </c>
      <c r="E88" s="777" t="s">
        <v>1064</v>
      </c>
      <c r="F88" s="777" t="s">
        <v>1309</v>
      </c>
      <c r="G88" s="847">
        <v>1968</v>
      </c>
      <c r="H88" s="809">
        <f>G88/6</f>
        <v>328</v>
      </c>
      <c r="I88" s="781">
        <v>24.73</v>
      </c>
      <c r="J88" s="781">
        <f>I88*6</f>
        <v>148.38</v>
      </c>
      <c r="K88" s="809">
        <f>H88*J88</f>
        <v>48668.64</v>
      </c>
      <c r="L88" s="782"/>
      <c r="M88" s="847">
        <v>1980</v>
      </c>
      <c r="N88" s="780">
        <f>M88/10</f>
        <v>198</v>
      </c>
      <c r="O88" s="781">
        <v>24.73</v>
      </c>
      <c r="P88" s="781">
        <f>O88*10</f>
        <v>247.3</v>
      </c>
      <c r="Q88" s="782">
        <f>N88*P88</f>
        <v>48965.4</v>
      </c>
    </row>
    <row r="89" spans="1:17" ht="9.75" customHeight="1">
      <c r="A89" s="1028"/>
      <c r="B89" s="862" t="s">
        <v>1310</v>
      </c>
      <c r="C89" s="822" t="s">
        <v>1311</v>
      </c>
      <c r="D89" s="778" t="s">
        <v>1312</v>
      </c>
      <c r="E89" s="779" t="s">
        <v>1226</v>
      </c>
      <c r="F89" s="777" t="s">
        <v>1313</v>
      </c>
      <c r="G89" s="829">
        <v>5286</v>
      </c>
      <c r="H89" s="809">
        <f>G89/10</f>
        <v>528.6</v>
      </c>
      <c r="I89" s="781">
        <v>35.86</v>
      </c>
      <c r="J89" s="781">
        <f>I89*5</f>
        <v>179.3</v>
      </c>
      <c r="K89" s="809">
        <f>H89*J89</f>
        <v>94777.98000000001</v>
      </c>
      <c r="L89" s="782"/>
      <c r="M89" s="829">
        <v>5800</v>
      </c>
      <c r="N89" s="780">
        <f>M89/10</f>
        <v>580</v>
      </c>
      <c r="O89" s="781">
        <v>35.86</v>
      </c>
      <c r="P89" s="781">
        <f>O89*10</f>
        <v>358.6</v>
      </c>
      <c r="Q89" s="782">
        <f>N89*P89</f>
        <v>207988</v>
      </c>
    </row>
    <row r="90" spans="1:17" ht="12" customHeight="1">
      <c r="A90" s="774"/>
      <c r="B90" s="864" t="s">
        <v>1314</v>
      </c>
      <c r="C90" s="864" t="s">
        <v>1315</v>
      </c>
      <c r="D90" s="865" t="s">
        <v>1316</v>
      </c>
      <c r="E90" s="864" t="s">
        <v>1064</v>
      </c>
      <c r="F90" s="864" t="s">
        <v>1317</v>
      </c>
      <c r="G90" s="829">
        <v>24</v>
      </c>
      <c r="H90" s="809">
        <f>G90/50</f>
        <v>0.48</v>
      </c>
      <c r="I90" s="781">
        <v>19.33</v>
      </c>
      <c r="J90" s="781">
        <f>I90*10</f>
        <v>193.29999999999998</v>
      </c>
      <c r="K90" s="809">
        <f>G90*I90</f>
        <v>463.91999999999996</v>
      </c>
      <c r="L90" s="782"/>
      <c r="M90" s="780">
        <v>300</v>
      </c>
      <c r="N90" s="780">
        <f>M90/10</f>
        <v>30</v>
      </c>
      <c r="O90" s="781">
        <v>19.33</v>
      </c>
      <c r="P90" s="781">
        <f>O90*10</f>
        <v>193.29999999999998</v>
      </c>
      <c r="Q90" s="782">
        <f>N90*P90</f>
        <v>5798.999999999999</v>
      </c>
    </row>
    <row r="91" spans="3:20" ht="12.75">
      <c r="C91" s="765" t="s">
        <v>1067</v>
      </c>
      <c r="K91" s="785">
        <f>SUM(K21:K90)</f>
        <v>19368845.486000005</v>
      </c>
      <c r="L91" s="785">
        <f>SUM(L7:L90)</f>
        <v>0</v>
      </c>
      <c r="Q91" s="785">
        <f>SUM(Q7:Q90)</f>
        <v>18879495.849999998</v>
      </c>
      <c r="S91" s="866"/>
      <c r="T91" s="866"/>
    </row>
    <row r="92" spans="3:17" ht="12.75">
      <c r="C92" s="765" t="s">
        <v>1318</v>
      </c>
      <c r="K92" s="785"/>
      <c r="Q92" s="786"/>
    </row>
    <row r="93" spans="12:17" ht="12.75">
      <c r="L93" s="1024" t="s">
        <v>1069</v>
      </c>
      <c r="M93" s="1024"/>
      <c r="N93" s="1024"/>
      <c r="O93" s="1024"/>
      <c r="P93" s="1024"/>
      <c r="Q93" s="1024"/>
    </row>
    <row r="94" spans="11:19" ht="12.75">
      <c r="K94" s="1041" t="s">
        <v>1319</v>
      </c>
      <c r="L94" s="1041"/>
      <c r="M94" s="1041"/>
      <c r="N94" s="1041"/>
      <c r="O94" s="1041"/>
      <c r="P94" s="1041"/>
      <c r="Q94" s="1041"/>
      <c r="R94" s="1041"/>
      <c r="S94" s="1041"/>
    </row>
    <row r="95" spans="2:19" ht="12.75">
      <c r="B95" s="765" t="s">
        <v>1334</v>
      </c>
      <c r="K95" s="788"/>
      <c r="L95" s="788"/>
      <c r="M95" s="788"/>
      <c r="N95" s="788"/>
      <c r="O95" s="788"/>
      <c r="P95" s="788"/>
      <c r="Q95" s="788"/>
      <c r="R95" s="788"/>
      <c r="S95" s="788"/>
    </row>
    <row r="96" spans="2:13" ht="12.75">
      <c r="B96" s="1024" t="s">
        <v>1333</v>
      </c>
      <c r="C96" s="1024"/>
      <c r="D96" s="1024"/>
      <c r="M96" s="765" t="s">
        <v>1071</v>
      </c>
    </row>
    <row r="97" ht="9" customHeight="1"/>
    <row r="98" spans="1:3" ht="12.75">
      <c r="A98" s="788" t="s">
        <v>1072</v>
      </c>
      <c r="B98" s="788"/>
      <c r="C98" s="765" t="s">
        <v>1073</v>
      </c>
    </row>
    <row r="99" ht="12.75">
      <c r="C99" s="765" t="s">
        <v>1320</v>
      </c>
    </row>
  </sheetData>
  <sheetProtection/>
  <mergeCells count="18">
    <mergeCell ref="D1:Q1"/>
    <mergeCell ref="A2:Q2"/>
    <mergeCell ref="A3:A5"/>
    <mergeCell ref="B3:B5"/>
    <mergeCell ref="C3:C5"/>
    <mergeCell ref="D3:D5"/>
    <mergeCell ref="E3:E5"/>
    <mergeCell ref="F3:F5"/>
    <mergeCell ref="G3:Q3"/>
    <mergeCell ref="G4:L4"/>
    <mergeCell ref="K94:S94"/>
    <mergeCell ref="B96:D96"/>
    <mergeCell ref="M4:Q4"/>
    <mergeCell ref="A7:A15"/>
    <mergeCell ref="A16:A20"/>
    <mergeCell ref="A21:A86"/>
    <mergeCell ref="A87:A89"/>
    <mergeCell ref="L93:Q93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13">
      <selection activeCell="I93" sqref="I93:L93"/>
    </sheetView>
  </sheetViews>
  <sheetFormatPr defaultColWidth="9.140625" defaultRowHeight="12.75"/>
  <cols>
    <col min="1" max="1" width="8.00390625" style="868" customWidth="1"/>
    <col min="2" max="2" width="35.421875" style="868" customWidth="1"/>
    <col min="3" max="3" width="19.7109375" style="868" customWidth="1"/>
    <col min="4" max="4" width="20.7109375" style="868" customWidth="1"/>
    <col min="5" max="5" width="12.7109375" style="868" customWidth="1"/>
    <col min="6" max="6" width="11.7109375" style="868" bestFit="1" customWidth="1"/>
    <col min="7" max="7" width="12.140625" style="868" customWidth="1"/>
    <col min="8" max="16384" width="9.140625" style="868" customWidth="1"/>
  </cols>
  <sheetData>
    <row r="1" s="764" customFormat="1" ht="15.75"/>
    <row r="2" spans="1:4" s="764" customFormat="1" ht="33" customHeight="1">
      <c r="A2" s="764" t="s">
        <v>1321</v>
      </c>
      <c r="C2" s="1051" t="s">
        <v>1322</v>
      </c>
      <c r="D2" s="1051"/>
    </row>
    <row r="3" spans="3:4" s="764" customFormat="1" ht="15.75">
      <c r="C3" s="867"/>
      <c r="D3" s="867"/>
    </row>
    <row r="4" spans="1:4" s="764" customFormat="1" ht="15.75">
      <c r="A4" s="764" t="s">
        <v>1323</v>
      </c>
      <c r="C4" s="867"/>
      <c r="D4" s="867"/>
    </row>
    <row r="5" spans="3:4" s="764" customFormat="1" ht="15.75">
      <c r="C5" s="867"/>
      <c r="D5" s="867"/>
    </row>
    <row r="6" spans="1:4" s="764" customFormat="1" ht="47.25" customHeight="1">
      <c r="A6" s="1052" t="s">
        <v>1324</v>
      </c>
      <c r="B6" s="1053"/>
      <c r="C6" s="1053"/>
      <c r="D6" s="1053"/>
    </row>
    <row r="7" ht="16.5" thickBot="1">
      <c r="D7" s="869" t="s">
        <v>1325</v>
      </c>
    </row>
    <row r="8" spans="1:7" ht="45" customHeight="1">
      <c r="A8" s="1054" t="s">
        <v>589</v>
      </c>
      <c r="B8" s="1056" t="s">
        <v>1326</v>
      </c>
      <c r="C8" s="870" t="s">
        <v>1020</v>
      </c>
      <c r="D8" s="870" t="s">
        <v>1018</v>
      </c>
      <c r="F8" s="871"/>
      <c r="G8" s="871"/>
    </row>
    <row r="9" spans="1:7" ht="35.25" customHeight="1" thickBot="1">
      <c r="A9" s="1055"/>
      <c r="B9" s="1057"/>
      <c r="C9" s="872" t="s">
        <v>1050</v>
      </c>
      <c r="D9" s="872" t="s">
        <v>1050</v>
      </c>
      <c r="E9" s="871"/>
      <c r="F9" s="871"/>
      <c r="G9" s="871"/>
    </row>
    <row r="10" spans="1:7" ht="20.25" customHeight="1" thickBot="1">
      <c r="A10" s="873">
        <v>0</v>
      </c>
      <c r="B10" s="772">
        <v>1</v>
      </c>
      <c r="C10" s="874">
        <v>2</v>
      </c>
      <c r="D10" s="875">
        <v>3</v>
      </c>
      <c r="E10" s="871"/>
      <c r="F10" s="871"/>
      <c r="G10" s="871"/>
    </row>
    <row r="11" spans="1:7" ht="29.25" customHeight="1" thickBot="1" thickTop="1">
      <c r="A11" s="876">
        <v>1</v>
      </c>
      <c r="B11" s="877" t="s">
        <v>1327</v>
      </c>
      <c r="C11" s="878">
        <v>6313482.47</v>
      </c>
      <c r="D11" s="879">
        <v>8283775.83</v>
      </c>
      <c r="E11" s="871"/>
      <c r="F11" s="871"/>
      <c r="G11" s="871"/>
    </row>
    <row r="12" spans="1:6" ht="33.75" customHeight="1" thickBot="1" thickTop="1">
      <c r="A12" s="876">
        <v>2</v>
      </c>
      <c r="B12" s="880" t="s">
        <v>1328</v>
      </c>
      <c r="C12" s="881">
        <v>7228106.25</v>
      </c>
      <c r="D12" s="884">
        <v>7880258.36</v>
      </c>
      <c r="E12" s="871"/>
      <c r="F12" s="882"/>
    </row>
    <row r="13" spans="1:5" ht="18" customHeight="1" thickBot="1" thickTop="1">
      <c r="A13" s="876">
        <v>3</v>
      </c>
      <c r="B13" s="883" t="s">
        <v>1329</v>
      </c>
      <c r="C13" s="881">
        <v>21952281.91</v>
      </c>
      <c r="D13" s="884">
        <v>18719638.01</v>
      </c>
      <c r="E13" s="871"/>
    </row>
    <row r="14" spans="1:5" ht="32.25" customHeight="1" thickBot="1" thickTop="1">
      <c r="A14" s="876">
        <v>4</v>
      </c>
      <c r="B14" s="885" t="s">
        <v>1330</v>
      </c>
      <c r="C14" s="881">
        <v>1664377.2</v>
      </c>
      <c r="D14" s="884">
        <v>1550327.8</v>
      </c>
      <c r="E14" s="871"/>
    </row>
    <row r="15" spans="1:7" ht="25.5" customHeight="1" thickTop="1">
      <c r="A15" s="876"/>
      <c r="B15" s="883"/>
      <c r="C15" s="886"/>
      <c r="D15" s="887"/>
      <c r="E15" s="888"/>
      <c r="G15" s="882"/>
    </row>
    <row r="16" spans="1:5" ht="18" customHeight="1">
      <c r="A16" s="889"/>
      <c r="B16" s="890"/>
      <c r="C16" s="891"/>
      <c r="D16" s="892"/>
      <c r="E16" s="888"/>
    </row>
    <row r="17" spans="1:5" ht="18" customHeight="1">
      <c r="A17" s="893"/>
      <c r="B17" s="890"/>
      <c r="C17" s="894"/>
      <c r="D17" s="895"/>
      <c r="E17" s="888"/>
    </row>
    <row r="18" spans="1:5" ht="18" customHeight="1">
      <c r="A18" s="889"/>
      <c r="B18" s="890"/>
      <c r="C18" s="891"/>
      <c r="D18" s="892"/>
      <c r="E18" s="888"/>
    </row>
    <row r="19" spans="1:4" s="764" customFormat="1" ht="18" customHeight="1">
      <c r="A19" s="896"/>
      <c r="B19" s="890"/>
      <c r="C19" s="897"/>
      <c r="D19" s="898"/>
    </row>
    <row r="20" spans="1:5" s="764" customFormat="1" ht="18" customHeight="1">
      <c r="A20" s="899"/>
      <c r="B20" s="890"/>
      <c r="C20" s="897"/>
      <c r="D20" s="898"/>
      <c r="E20" s="900"/>
    </row>
    <row r="21" spans="1:4" s="764" customFormat="1" ht="18" customHeight="1">
      <c r="A21" s="899"/>
      <c r="B21" s="890"/>
      <c r="C21" s="897"/>
      <c r="D21" s="898"/>
    </row>
    <row r="22" spans="1:4" s="764" customFormat="1" ht="16.5" thickBot="1">
      <c r="A22" s="901"/>
      <c r="B22" s="902"/>
      <c r="C22" s="903"/>
      <c r="D22" s="904"/>
    </row>
    <row r="23" spans="1:4" ht="18.75" customHeight="1" thickBot="1">
      <c r="A23" s="1058" t="s">
        <v>723</v>
      </c>
      <c r="B23" s="1059"/>
      <c r="C23" s="905">
        <f>SUM(C11:C22)</f>
        <v>37158247.83</v>
      </c>
      <c r="D23" s="906">
        <f>SUM(D11:D22)</f>
        <v>36434000</v>
      </c>
    </row>
    <row r="24" spans="1:4" ht="18.75" customHeight="1">
      <c r="A24" s="1060" t="s">
        <v>1335</v>
      </c>
      <c r="B24" s="1060"/>
      <c r="C24" s="1060"/>
      <c r="D24" s="1060"/>
    </row>
    <row r="25" ht="15" customHeight="1">
      <c r="B25" s="868" t="s">
        <v>1331</v>
      </c>
    </row>
    <row r="26" spans="1:4" ht="32.25" customHeight="1">
      <c r="A26" s="1050" t="s">
        <v>1336</v>
      </c>
      <c r="B26" s="1050"/>
      <c r="C26" s="1024" t="s">
        <v>1337</v>
      </c>
      <c r="D26" s="1024"/>
    </row>
    <row r="27" spans="1:4" ht="32.25" customHeight="1">
      <c r="A27" s="1050" t="s">
        <v>1338</v>
      </c>
      <c r="B27" s="1050"/>
      <c r="C27" s="788" t="s">
        <v>1339</v>
      </c>
      <c r="D27" s="788"/>
    </row>
    <row r="28" ht="11.25">
      <c r="A28" s="907" t="s">
        <v>1340</v>
      </c>
    </row>
    <row r="29" spans="2:5" ht="12.75">
      <c r="B29" s="787" t="s">
        <v>1341</v>
      </c>
      <c r="E29" s="787"/>
    </row>
    <row r="30" spans="5:12" ht="12.75">
      <c r="E30" s="788"/>
      <c r="G30" s="788"/>
      <c r="H30" s="788"/>
      <c r="I30" s="788"/>
      <c r="J30" s="788"/>
      <c r="K30" s="788"/>
      <c r="L30" s="788"/>
    </row>
  </sheetData>
  <sheetProtection/>
  <mergeCells count="9">
    <mergeCell ref="A26:B26"/>
    <mergeCell ref="C26:D26"/>
    <mergeCell ref="A27:B27"/>
    <mergeCell ref="C2:D2"/>
    <mergeCell ref="A6:D6"/>
    <mergeCell ref="A8:A9"/>
    <mergeCell ref="B8:B9"/>
    <mergeCell ref="A23:B23"/>
    <mergeCell ref="A24:D2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C4" sqref="C4:C22"/>
    </sheetView>
  </sheetViews>
  <sheetFormatPr defaultColWidth="9.140625" defaultRowHeight="12.75"/>
  <cols>
    <col min="1" max="1" width="62.57421875" style="262" customWidth="1"/>
    <col min="2" max="2" width="15.8515625" style="262" customWidth="1"/>
    <col min="3" max="3" width="14.421875" style="262" customWidth="1"/>
    <col min="4" max="16384" width="9.140625" style="262" customWidth="1"/>
  </cols>
  <sheetData>
    <row r="1" spans="1:3" ht="12.75">
      <c r="A1" s="593" t="s">
        <v>1016</v>
      </c>
      <c r="B1" s="594"/>
      <c r="C1" s="594"/>
    </row>
    <row r="2" spans="1:2" ht="12.75">
      <c r="A2" s="595" t="s">
        <v>399</v>
      </c>
      <c r="B2" s="596"/>
    </row>
    <row r="3" spans="1:2" ht="13.5" thickBot="1">
      <c r="A3" s="261"/>
      <c r="B3" s="597" t="s">
        <v>588</v>
      </c>
    </row>
    <row r="4" spans="1:3" ht="30.75" customHeight="1">
      <c r="A4" s="270" t="s">
        <v>1014</v>
      </c>
      <c r="B4" s="271" t="s">
        <v>590</v>
      </c>
      <c r="C4" s="761"/>
    </row>
    <row r="5" spans="1:3" ht="18" customHeight="1">
      <c r="A5" s="273" t="s">
        <v>1015</v>
      </c>
      <c r="B5" s="584">
        <f>B6+B7+B8+B9+B10+B11+B12+B15+B16+B18+B20+B24+B25+B26</f>
        <v>171412</v>
      </c>
      <c r="C5" s="762" t="s">
        <v>1013</v>
      </c>
    </row>
    <row r="6" spans="1:3" ht="18" customHeight="1">
      <c r="A6" s="263" t="s">
        <v>926</v>
      </c>
      <c r="B6" s="737">
        <v>1571</v>
      </c>
      <c r="C6" s="762"/>
    </row>
    <row r="7" spans="1:3" ht="18" customHeight="1">
      <c r="A7" s="263" t="s">
        <v>927</v>
      </c>
      <c r="B7" s="737">
        <v>1818</v>
      </c>
      <c r="C7" s="762"/>
    </row>
    <row r="8" spans="1:3" ht="18" customHeight="1">
      <c r="A8" s="263" t="s">
        <v>928</v>
      </c>
      <c r="B8" s="737">
        <v>1879</v>
      </c>
      <c r="C8" s="762"/>
    </row>
    <row r="9" spans="1:3" ht="18" customHeight="1">
      <c r="A9" s="263" t="s">
        <v>929</v>
      </c>
      <c r="B9" s="737">
        <v>1843</v>
      </c>
      <c r="C9" s="762"/>
    </row>
    <row r="10" spans="1:3" ht="18" customHeight="1">
      <c r="A10" s="263" t="s">
        <v>930</v>
      </c>
      <c r="B10" s="737">
        <v>1831</v>
      </c>
      <c r="C10" s="762"/>
    </row>
    <row r="11" spans="1:3" ht="18" customHeight="1">
      <c r="A11" s="263" t="s">
        <v>931</v>
      </c>
      <c r="B11" s="737">
        <v>1736</v>
      </c>
      <c r="C11" s="762"/>
    </row>
    <row r="12" spans="1:3" ht="18" customHeight="1">
      <c r="A12" s="263" t="s">
        <v>932</v>
      </c>
      <c r="B12" s="737">
        <v>1888</v>
      </c>
      <c r="C12" s="762" t="s">
        <v>1012</v>
      </c>
    </row>
    <row r="13" spans="1:3" ht="18" customHeight="1" thickBot="1">
      <c r="A13" s="589" t="s">
        <v>933</v>
      </c>
      <c r="B13" s="737">
        <v>1886</v>
      </c>
      <c r="C13" s="763"/>
    </row>
    <row r="14" spans="1:3" ht="18" customHeight="1" thickBot="1" thickTop="1">
      <c r="A14" s="587" t="s">
        <v>934</v>
      </c>
      <c r="B14" s="588">
        <f>SUM(B6:B13)</f>
        <v>14452</v>
      </c>
      <c r="C14" s="761"/>
    </row>
    <row r="15" spans="1:3" ht="18" customHeight="1" thickTop="1">
      <c r="A15" s="585" t="s">
        <v>591</v>
      </c>
      <c r="B15" s="738">
        <v>13938</v>
      </c>
      <c r="C15" s="761"/>
    </row>
    <row r="16" spans="1:3" ht="18" customHeight="1">
      <c r="A16" s="265" t="s">
        <v>937</v>
      </c>
      <c r="B16" s="739">
        <v>6363</v>
      </c>
      <c r="C16" s="761"/>
    </row>
    <row r="17" spans="1:3" ht="18" customHeight="1">
      <c r="A17" s="590" t="s">
        <v>935</v>
      </c>
      <c r="B17" s="740">
        <v>138545</v>
      </c>
      <c r="C17" s="761"/>
    </row>
    <row r="18" spans="1:3" ht="18" customHeight="1">
      <c r="A18" s="267" t="s">
        <v>936</v>
      </c>
      <c r="B18" s="739">
        <v>32014</v>
      </c>
      <c r="C18" s="761"/>
    </row>
    <row r="19" spans="1:3" ht="18" customHeight="1">
      <c r="A19" s="590" t="s">
        <v>838</v>
      </c>
      <c r="B19" s="740">
        <v>106531</v>
      </c>
      <c r="C19" s="761"/>
    </row>
    <row r="20" spans="1:3" ht="18" customHeight="1">
      <c r="A20" s="267" t="s">
        <v>837</v>
      </c>
      <c r="B20" s="739">
        <v>36562</v>
      </c>
      <c r="C20" s="761"/>
    </row>
    <row r="21" spans="1:3" ht="18" customHeight="1">
      <c r="A21" s="590" t="s">
        <v>876</v>
      </c>
      <c r="B21" s="740">
        <v>40394</v>
      </c>
      <c r="C21" s="761"/>
    </row>
    <row r="22" spans="1:3" ht="18" customHeight="1">
      <c r="A22" s="590" t="s">
        <v>877</v>
      </c>
      <c r="B22" s="740">
        <v>31037</v>
      </c>
      <c r="C22" s="761"/>
    </row>
    <row r="23" spans="1:2" ht="18" customHeight="1">
      <c r="A23" s="590" t="s">
        <v>352</v>
      </c>
      <c r="B23" s="740">
        <v>54182</v>
      </c>
    </row>
    <row r="24" spans="1:2" ht="18" customHeight="1">
      <c r="A24" s="265" t="s">
        <v>592</v>
      </c>
      <c r="B24" s="739">
        <v>35347</v>
      </c>
    </row>
    <row r="25" spans="1:2" ht="18" customHeight="1">
      <c r="A25" s="265" t="s">
        <v>900</v>
      </c>
      <c r="B25" s="739">
        <v>11901</v>
      </c>
    </row>
    <row r="26" spans="1:2" ht="18" customHeight="1">
      <c r="A26" s="265" t="s">
        <v>790</v>
      </c>
      <c r="B26" s="739">
        <v>22721</v>
      </c>
    </row>
    <row r="27" spans="1:2" ht="18" customHeight="1">
      <c r="A27" s="591" t="s">
        <v>593</v>
      </c>
      <c r="B27" s="741">
        <v>37795</v>
      </c>
    </row>
    <row r="28" spans="1:2" ht="18" customHeight="1">
      <c r="A28" s="591" t="s">
        <v>594</v>
      </c>
      <c r="B28" s="741">
        <v>77011</v>
      </c>
    </row>
    <row r="29" spans="1:2" ht="18" customHeight="1">
      <c r="A29" s="591" t="s">
        <v>350</v>
      </c>
      <c r="B29" s="741">
        <v>48415</v>
      </c>
    </row>
    <row r="30" spans="1:2" ht="18" customHeight="1">
      <c r="A30" s="591" t="s">
        <v>351</v>
      </c>
      <c r="B30" s="741">
        <v>25360</v>
      </c>
    </row>
    <row r="31" spans="1:3" ht="18" customHeight="1">
      <c r="A31" s="268" t="s">
        <v>878</v>
      </c>
      <c r="B31" s="742">
        <v>1859</v>
      </c>
      <c r="C31" s="262">
        <f>SUM(B31:B42)</f>
        <v>17506</v>
      </c>
    </row>
    <row r="32" spans="1:2" ht="18" customHeight="1">
      <c r="A32" s="268" t="s">
        <v>879</v>
      </c>
      <c r="B32" s="742">
        <v>1807</v>
      </c>
    </row>
    <row r="33" spans="1:2" ht="18" customHeight="1">
      <c r="A33" s="268" t="s">
        <v>880</v>
      </c>
      <c r="B33" s="742">
        <v>1747</v>
      </c>
    </row>
    <row r="34" spans="1:2" ht="18" customHeight="1">
      <c r="A34" s="268" t="s">
        <v>881</v>
      </c>
      <c r="B34" s="742">
        <v>1679</v>
      </c>
    </row>
    <row r="35" spans="1:2" ht="18" customHeight="1">
      <c r="A35" s="268" t="s">
        <v>882</v>
      </c>
      <c r="B35" s="742">
        <v>1658</v>
      </c>
    </row>
    <row r="36" spans="1:2" ht="18" customHeight="1">
      <c r="A36" s="268" t="s">
        <v>883</v>
      </c>
      <c r="B36" s="742">
        <v>1727</v>
      </c>
    </row>
    <row r="37" spans="1:2" ht="18" customHeight="1">
      <c r="A37" s="268" t="s">
        <v>884</v>
      </c>
      <c r="B37" s="742">
        <v>1647</v>
      </c>
    </row>
    <row r="38" spans="1:2" ht="18" customHeight="1">
      <c r="A38" s="268" t="s">
        <v>885</v>
      </c>
      <c r="B38" s="742">
        <v>1671</v>
      </c>
    </row>
    <row r="39" spans="1:2" ht="18" customHeight="1">
      <c r="A39" s="268" t="s">
        <v>886</v>
      </c>
      <c r="B39" s="742">
        <v>1005</v>
      </c>
    </row>
    <row r="40" spans="1:2" ht="18" customHeight="1">
      <c r="A40" s="268" t="s">
        <v>887</v>
      </c>
      <c r="B40" s="742">
        <v>977</v>
      </c>
    </row>
    <row r="41" spans="1:2" ht="18" customHeight="1">
      <c r="A41" s="268" t="s">
        <v>888</v>
      </c>
      <c r="B41" s="742">
        <v>894</v>
      </c>
    </row>
    <row r="42" spans="1:2" ht="12.75">
      <c r="A42" s="268" t="s">
        <v>889</v>
      </c>
      <c r="B42" s="742">
        <v>835</v>
      </c>
    </row>
    <row r="43" spans="1:2" ht="12.75">
      <c r="A43" s="268" t="s">
        <v>782</v>
      </c>
      <c r="B43" s="266"/>
    </row>
    <row r="44" spans="1:2" ht="12.75">
      <c r="A44" s="268" t="s">
        <v>783</v>
      </c>
      <c r="B44" s="266"/>
    </row>
    <row r="45" spans="1:2" ht="13.5" thickBot="1">
      <c r="A45" s="274" t="s">
        <v>595</v>
      </c>
      <c r="B45" s="269"/>
    </row>
    <row r="46" ht="12.75">
      <c r="A46" s="275" t="s">
        <v>353</v>
      </c>
    </row>
  </sheetData>
  <sheetProtection/>
  <printOptions horizontalCentered="1"/>
  <pageMargins left="0.75" right="0.75" top="0.61" bottom="0.59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7"/>
  <sheetViews>
    <sheetView zoomScalePageLayoutView="0" workbookViewId="0" topLeftCell="H16">
      <selection activeCell="X41" sqref="X41"/>
    </sheetView>
  </sheetViews>
  <sheetFormatPr defaultColWidth="9.140625" defaultRowHeight="33" customHeight="1"/>
  <cols>
    <col min="1" max="1" width="3.7109375" style="203" customWidth="1"/>
    <col min="2" max="2" width="9.57421875" style="203" customWidth="1"/>
    <col min="3" max="3" width="5.140625" style="203" customWidth="1"/>
    <col min="4" max="4" width="4.421875" style="203" customWidth="1"/>
    <col min="5" max="5" width="6.57421875" style="203" customWidth="1"/>
    <col min="6" max="7" width="6.140625" style="203" customWidth="1"/>
    <col min="8" max="8" width="5.00390625" style="203" customWidth="1"/>
    <col min="9" max="9" width="5.28125" style="203" customWidth="1"/>
    <col min="10" max="10" width="4.8515625" style="203" customWidth="1"/>
    <col min="11" max="11" width="5.140625" style="203" customWidth="1"/>
    <col min="12" max="12" width="5.7109375" style="203" bestFit="1" customWidth="1"/>
    <col min="13" max="13" width="4.7109375" style="203" customWidth="1"/>
    <col min="14" max="14" width="4.421875" style="203" customWidth="1"/>
    <col min="15" max="15" width="5.28125" style="203" customWidth="1"/>
    <col min="16" max="16" width="5.140625" style="203" customWidth="1"/>
    <col min="17" max="17" width="5.57421875" style="203" customWidth="1"/>
    <col min="18" max="18" width="4.00390625" style="203" customWidth="1"/>
    <col min="19" max="19" width="4.140625" style="203" customWidth="1"/>
    <col min="20" max="20" width="4.57421875" style="203" customWidth="1"/>
    <col min="21" max="21" width="5.28125" style="203" customWidth="1"/>
    <col min="22" max="22" width="4.7109375" style="203" customWidth="1"/>
    <col min="23" max="23" width="5.8515625" style="203" customWidth="1"/>
    <col min="24" max="24" width="5.7109375" style="203" customWidth="1"/>
    <col min="25" max="25" width="6.8515625" style="203" customWidth="1"/>
    <col min="26" max="26" width="6.57421875" style="235" customWidth="1"/>
    <col min="27" max="27" width="9.140625" style="234" customWidth="1"/>
    <col min="28" max="30" width="9.140625" style="235" customWidth="1"/>
    <col min="31" max="16384" width="9.140625" style="203" customWidth="1"/>
  </cols>
  <sheetData>
    <row r="1" spans="1:30" s="205" customFormat="1" ht="33" customHeight="1">
      <c r="A1" s="916" t="s">
        <v>1021</v>
      </c>
      <c r="B1" s="916"/>
      <c r="C1" s="916"/>
      <c r="D1" s="916"/>
      <c r="E1" s="916"/>
      <c r="F1" s="916"/>
      <c r="G1" s="916"/>
      <c r="H1" s="916"/>
      <c r="I1" s="916"/>
      <c r="J1" s="916"/>
      <c r="K1" s="916"/>
      <c r="L1" s="916"/>
      <c r="M1" s="916"/>
      <c r="N1" s="916"/>
      <c r="O1" s="916"/>
      <c r="P1" s="916"/>
      <c r="Q1" s="916"/>
      <c r="R1" s="916"/>
      <c r="S1" s="916"/>
      <c r="T1" s="916"/>
      <c r="U1" s="916"/>
      <c r="V1" s="916"/>
      <c r="W1" s="916"/>
      <c r="X1" s="916"/>
      <c r="Y1" s="916"/>
      <c r="Z1" s="916"/>
      <c r="AA1" s="222"/>
      <c r="AB1" s="201"/>
      <c r="AC1" s="201"/>
      <c r="AD1" s="201"/>
    </row>
    <row r="2" spans="1:27" s="205" customFormat="1" ht="12" customHeight="1">
      <c r="A2" s="928" t="s">
        <v>1016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223"/>
      <c r="P2" s="224"/>
      <c r="Q2" s="225"/>
      <c r="R2" s="226"/>
      <c r="S2" s="226"/>
      <c r="T2" s="227"/>
      <c r="U2" s="227"/>
      <c r="V2" s="227"/>
      <c r="W2" s="227"/>
      <c r="X2" s="225"/>
      <c r="Y2" s="228"/>
      <c r="Z2" s="228"/>
      <c r="AA2" s="229"/>
    </row>
    <row r="3" spans="1:30" ht="11.25" customHeight="1">
      <c r="A3" s="230"/>
      <c r="B3" s="230"/>
      <c r="C3" s="231"/>
      <c r="D3" s="231"/>
      <c r="E3" s="231"/>
      <c r="F3" s="232"/>
      <c r="Z3" s="214" t="s">
        <v>758</v>
      </c>
      <c r="AA3" s="233"/>
      <c r="AB3" s="203"/>
      <c r="AC3" s="203"/>
      <c r="AD3" s="203"/>
    </row>
    <row r="4" spans="1:26" ht="33" customHeight="1">
      <c r="A4" s="917" t="s">
        <v>589</v>
      </c>
      <c r="B4" s="919" t="s">
        <v>321</v>
      </c>
      <c r="C4" s="919"/>
      <c r="D4" s="919"/>
      <c r="E4" s="920"/>
      <c r="F4" s="923" t="s">
        <v>368</v>
      </c>
      <c r="G4" s="924"/>
      <c r="H4" s="925"/>
      <c r="I4" s="925"/>
      <c r="J4" s="925"/>
      <c r="K4" s="925"/>
      <c r="L4" s="925"/>
      <c r="M4" s="925"/>
      <c r="N4" s="925"/>
      <c r="O4" s="925"/>
      <c r="P4" s="925"/>
      <c r="Q4" s="925"/>
      <c r="R4" s="925"/>
      <c r="S4" s="925"/>
      <c r="T4" s="925"/>
      <c r="U4" s="925"/>
      <c r="V4" s="925"/>
      <c r="W4" s="925"/>
      <c r="X4" s="926" t="s">
        <v>369</v>
      </c>
      <c r="Y4" s="926"/>
      <c r="Z4" s="926"/>
    </row>
    <row r="5" spans="1:26" ht="33" customHeight="1">
      <c r="A5" s="918"/>
      <c r="B5" s="921"/>
      <c r="C5" s="921"/>
      <c r="D5" s="921"/>
      <c r="E5" s="922"/>
      <c r="F5" s="927" t="s">
        <v>669</v>
      </c>
      <c r="G5" s="936"/>
      <c r="H5" s="927"/>
      <c r="I5" s="927"/>
      <c r="J5" s="932" t="s">
        <v>670</v>
      </c>
      <c r="K5" s="927" t="s">
        <v>674</v>
      </c>
      <c r="L5" s="927" t="s">
        <v>731</v>
      </c>
      <c r="M5" s="927" t="s">
        <v>668</v>
      </c>
      <c r="N5" s="927"/>
      <c r="O5" s="927"/>
      <c r="P5" s="927"/>
      <c r="Q5" s="927"/>
      <c r="R5" s="927" t="s">
        <v>667</v>
      </c>
      <c r="S5" s="927"/>
      <c r="T5" s="927"/>
      <c r="U5" s="927"/>
      <c r="V5" s="927"/>
      <c r="W5" s="927"/>
      <c r="X5" s="926"/>
      <c r="Y5" s="926"/>
      <c r="Z5" s="926"/>
    </row>
    <row r="6" spans="1:26" ht="38.25" customHeight="1">
      <c r="A6" s="918"/>
      <c r="B6" s="921"/>
      <c r="C6" s="921"/>
      <c r="D6" s="921"/>
      <c r="E6" s="922"/>
      <c r="F6" s="435" t="s">
        <v>671</v>
      </c>
      <c r="G6" s="236" t="s">
        <v>370</v>
      </c>
      <c r="H6" s="435" t="s">
        <v>672</v>
      </c>
      <c r="I6" s="435" t="s">
        <v>673</v>
      </c>
      <c r="J6" s="932"/>
      <c r="K6" s="927"/>
      <c r="L6" s="927"/>
      <c r="M6" s="435" t="s">
        <v>675</v>
      </c>
      <c r="N6" s="435" t="s">
        <v>677</v>
      </c>
      <c r="O6" s="435" t="s">
        <v>673</v>
      </c>
      <c r="P6" s="435" t="s">
        <v>674</v>
      </c>
      <c r="Q6" s="435" t="s">
        <v>699</v>
      </c>
      <c r="R6" s="435" t="s">
        <v>675</v>
      </c>
      <c r="S6" s="435" t="s">
        <v>677</v>
      </c>
      <c r="T6" s="435" t="s">
        <v>676</v>
      </c>
      <c r="U6" s="435" t="s">
        <v>799</v>
      </c>
      <c r="V6" s="435" t="s">
        <v>674</v>
      </c>
      <c r="W6" s="435" t="s">
        <v>699</v>
      </c>
      <c r="X6" s="435" t="s">
        <v>732</v>
      </c>
      <c r="Y6" s="237" t="s">
        <v>733</v>
      </c>
      <c r="Z6" s="238" t="s">
        <v>734</v>
      </c>
    </row>
    <row r="7" spans="1:26" ht="15" customHeight="1">
      <c r="A7" s="434">
        <v>1</v>
      </c>
      <c r="B7" s="935" t="s">
        <v>678</v>
      </c>
      <c r="C7" s="935"/>
      <c r="D7" s="935"/>
      <c r="E7" s="935"/>
      <c r="F7" s="663"/>
      <c r="G7" s="570">
        <v>1</v>
      </c>
      <c r="H7" s="571">
        <v>10</v>
      </c>
      <c r="I7" s="241">
        <f aca="true" t="shared" si="0" ref="I7:I35">SUM(F7:H7)</f>
        <v>11</v>
      </c>
      <c r="J7" s="575"/>
      <c r="K7" s="617">
        <v>15</v>
      </c>
      <c r="L7" s="207">
        <f>(I7+J7)-K7</f>
        <v>-4</v>
      </c>
      <c r="M7" s="571">
        <v>21</v>
      </c>
      <c r="N7" s="571"/>
      <c r="O7" s="241">
        <f aca="true" t="shared" si="1" ref="O7:O35">SUM(M7:N7)</f>
        <v>21</v>
      </c>
      <c r="P7" s="571">
        <v>23</v>
      </c>
      <c r="Q7" s="207">
        <f aca="true" t="shared" si="2" ref="Q7:Q35">O7-P7</f>
        <v>-2</v>
      </c>
      <c r="R7" s="571"/>
      <c r="S7" s="571"/>
      <c r="T7" s="571"/>
      <c r="U7" s="241">
        <f aca="true" t="shared" si="3" ref="U7:U22">SUM(R7:T7)</f>
        <v>0</v>
      </c>
      <c r="V7" s="571"/>
      <c r="W7" s="207">
        <f aca="true" t="shared" si="4" ref="W7:W35">U7-V7</f>
        <v>0</v>
      </c>
      <c r="X7" s="239"/>
      <c r="Y7" s="239"/>
      <c r="Z7" s="242"/>
    </row>
    <row r="8" spans="1:26" ht="15" customHeight="1">
      <c r="A8" s="243" t="s">
        <v>322</v>
      </c>
      <c r="B8" s="935" t="s">
        <v>679</v>
      </c>
      <c r="C8" s="935"/>
      <c r="D8" s="935"/>
      <c r="E8" s="935"/>
      <c r="F8" s="664"/>
      <c r="G8" s="572"/>
      <c r="H8" s="573">
        <v>2</v>
      </c>
      <c r="I8" s="241">
        <f t="shared" si="0"/>
        <v>2</v>
      </c>
      <c r="J8" s="576"/>
      <c r="K8" s="618">
        <v>2</v>
      </c>
      <c r="L8" s="207">
        <f aca="true" t="shared" si="5" ref="L8:L35">(I8+J8)-K8</f>
        <v>0</v>
      </c>
      <c r="M8" s="573"/>
      <c r="N8" s="573">
        <v>2</v>
      </c>
      <c r="O8" s="241">
        <f t="shared" si="1"/>
        <v>2</v>
      </c>
      <c r="P8" s="573">
        <v>2</v>
      </c>
      <c r="Q8" s="207">
        <f t="shared" si="2"/>
        <v>0</v>
      </c>
      <c r="R8" s="573"/>
      <c r="S8" s="573"/>
      <c r="T8" s="573">
        <v>6</v>
      </c>
      <c r="U8" s="241">
        <f t="shared" si="3"/>
        <v>6</v>
      </c>
      <c r="V8" s="573">
        <v>4</v>
      </c>
      <c r="W8" s="207">
        <f t="shared" si="4"/>
        <v>2</v>
      </c>
      <c r="X8" s="208"/>
      <c r="Y8" s="208"/>
      <c r="Z8" s="244"/>
    </row>
    <row r="9" spans="1:26" ht="15" customHeight="1">
      <c r="A9" s="434">
        <v>2</v>
      </c>
      <c r="B9" s="934" t="s">
        <v>680</v>
      </c>
      <c r="C9" s="934"/>
      <c r="D9" s="934"/>
      <c r="E9" s="934"/>
      <c r="F9" s="664">
        <v>2</v>
      </c>
      <c r="G9" s="572"/>
      <c r="H9" s="573">
        <v>10</v>
      </c>
      <c r="I9" s="241">
        <f t="shared" si="0"/>
        <v>12</v>
      </c>
      <c r="J9" s="576"/>
      <c r="K9" s="618">
        <v>12</v>
      </c>
      <c r="L9" s="207">
        <f t="shared" si="5"/>
        <v>0</v>
      </c>
      <c r="M9" s="573">
        <v>17</v>
      </c>
      <c r="N9" s="573"/>
      <c r="O9" s="241">
        <f t="shared" si="1"/>
        <v>17</v>
      </c>
      <c r="P9" s="573">
        <v>11</v>
      </c>
      <c r="Q9" s="207">
        <f t="shared" si="2"/>
        <v>6</v>
      </c>
      <c r="R9" s="573"/>
      <c r="S9" s="573"/>
      <c r="T9" s="573"/>
      <c r="U9" s="241">
        <f t="shared" si="3"/>
        <v>0</v>
      </c>
      <c r="V9" s="573"/>
      <c r="W9" s="207">
        <f t="shared" si="4"/>
        <v>0</v>
      </c>
      <c r="X9" s="208"/>
      <c r="Y9" s="208"/>
      <c r="Z9" s="244"/>
    </row>
    <row r="10" spans="1:26" ht="15" customHeight="1">
      <c r="A10" s="434" t="s">
        <v>323</v>
      </c>
      <c r="B10" s="934" t="s">
        <v>681</v>
      </c>
      <c r="C10" s="934"/>
      <c r="D10" s="934"/>
      <c r="E10" s="934"/>
      <c r="F10" s="664"/>
      <c r="G10" s="572"/>
      <c r="H10" s="573">
        <v>2</v>
      </c>
      <c r="I10" s="241">
        <f t="shared" si="0"/>
        <v>2</v>
      </c>
      <c r="J10" s="576"/>
      <c r="K10" s="618">
        <v>2</v>
      </c>
      <c r="L10" s="207">
        <f t="shared" si="5"/>
        <v>0</v>
      </c>
      <c r="M10" s="573"/>
      <c r="N10" s="573">
        <v>2</v>
      </c>
      <c r="O10" s="241">
        <f t="shared" si="1"/>
        <v>2</v>
      </c>
      <c r="P10" s="573">
        <v>2</v>
      </c>
      <c r="Q10" s="207">
        <f t="shared" si="2"/>
        <v>0</v>
      </c>
      <c r="R10" s="573"/>
      <c r="S10" s="573"/>
      <c r="T10" s="573">
        <v>2</v>
      </c>
      <c r="U10" s="241">
        <f t="shared" si="3"/>
        <v>2</v>
      </c>
      <c r="V10" s="573">
        <v>2</v>
      </c>
      <c r="W10" s="207">
        <f t="shared" si="4"/>
        <v>0</v>
      </c>
      <c r="X10" s="208"/>
      <c r="Y10" s="208"/>
      <c r="Z10" s="244"/>
    </row>
    <row r="11" spans="1:26" ht="15" customHeight="1">
      <c r="A11" s="434">
        <v>3</v>
      </c>
      <c r="B11" s="934" t="s">
        <v>682</v>
      </c>
      <c r="C11" s="934"/>
      <c r="D11" s="934"/>
      <c r="E11" s="934"/>
      <c r="F11" s="664"/>
      <c r="G11" s="572"/>
      <c r="H11" s="573">
        <v>11</v>
      </c>
      <c r="I11" s="241">
        <f t="shared" si="0"/>
        <v>11</v>
      </c>
      <c r="J11" s="576"/>
      <c r="K11" s="618">
        <v>12</v>
      </c>
      <c r="L11" s="207">
        <f t="shared" si="5"/>
        <v>-1</v>
      </c>
      <c r="M11" s="573">
        <v>16</v>
      </c>
      <c r="N11" s="573"/>
      <c r="O11" s="241">
        <f t="shared" si="1"/>
        <v>16</v>
      </c>
      <c r="P11" s="573">
        <v>16</v>
      </c>
      <c r="Q11" s="207">
        <f t="shared" si="2"/>
        <v>0</v>
      </c>
      <c r="R11" s="573"/>
      <c r="S11" s="573"/>
      <c r="T11" s="573"/>
      <c r="U11" s="241">
        <f t="shared" si="3"/>
        <v>0</v>
      </c>
      <c r="V11" s="573"/>
      <c r="W11" s="207">
        <f t="shared" si="4"/>
        <v>0</v>
      </c>
      <c r="X11" s="208"/>
      <c r="Y11" s="208"/>
      <c r="Z11" s="244"/>
    </row>
    <row r="12" spans="1:26" ht="15" customHeight="1">
      <c r="A12" s="434">
        <v>4</v>
      </c>
      <c r="B12" s="934" t="s">
        <v>683</v>
      </c>
      <c r="C12" s="934"/>
      <c r="D12" s="934"/>
      <c r="E12" s="934"/>
      <c r="F12" s="743">
        <v>43</v>
      </c>
      <c r="G12" s="572"/>
      <c r="H12" s="573">
        <v>40</v>
      </c>
      <c r="I12" s="241">
        <f t="shared" si="0"/>
        <v>83</v>
      </c>
      <c r="J12" s="576"/>
      <c r="K12" s="618">
        <v>86</v>
      </c>
      <c r="L12" s="207">
        <f t="shared" si="5"/>
        <v>-3</v>
      </c>
      <c r="M12" s="573">
        <v>95</v>
      </c>
      <c r="N12" s="573">
        <v>16</v>
      </c>
      <c r="O12" s="241">
        <f t="shared" si="1"/>
        <v>111</v>
      </c>
      <c r="P12" s="573">
        <v>95</v>
      </c>
      <c r="Q12" s="207">
        <f t="shared" si="2"/>
        <v>16</v>
      </c>
      <c r="R12" s="573"/>
      <c r="S12" s="573">
        <v>4</v>
      </c>
      <c r="T12" s="573"/>
      <c r="U12" s="241">
        <f t="shared" si="3"/>
        <v>4</v>
      </c>
      <c r="V12" s="573">
        <v>3</v>
      </c>
      <c r="W12" s="207">
        <f t="shared" si="4"/>
        <v>1</v>
      </c>
      <c r="X12" s="208"/>
      <c r="Y12" s="208"/>
      <c r="Z12" s="244"/>
    </row>
    <row r="13" spans="1:26" ht="15" customHeight="1">
      <c r="A13" s="434">
        <v>5</v>
      </c>
      <c r="B13" s="934" t="s">
        <v>684</v>
      </c>
      <c r="C13" s="934"/>
      <c r="D13" s="934"/>
      <c r="E13" s="934"/>
      <c r="F13" s="664"/>
      <c r="G13" s="572"/>
      <c r="H13" s="573"/>
      <c r="I13" s="241">
        <f t="shared" si="0"/>
        <v>0</v>
      </c>
      <c r="J13" s="576"/>
      <c r="K13" s="618"/>
      <c r="L13" s="207">
        <f t="shared" si="5"/>
        <v>0</v>
      </c>
      <c r="M13" s="573"/>
      <c r="N13" s="573"/>
      <c r="O13" s="241">
        <f t="shared" si="1"/>
        <v>0</v>
      </c>
      <c r="P13" s="573"/>
      <c r="Q13" s="207">
        <f t="shared" si="2"/>
        <v>0</v>
      </c>
      <c r="R13" s="573"/>
      <c r="S13" s="573"/>
      <c r="T13" s="573"/>
      <c r="U13" s="241">
        <f t="shared" si="3"/>
        <v>0</v>
      </c>
      <c r="V13" s="573"/>
      <c r="W13" s="207">
        <f t="shared" si="4"/>
        <v>0</v>
      </c>
      <c r="X13" s="208"/>
      <c r="Y13" s="208"/>
      <c r="Z13" s="244"/>
    </row>
    <row r="14" spans="1:26" ht="15" customHeight="1">
      <c r="A14" s="434">
        <v>6</v>
      </c>
      <c r="B14" s="934" t="s">
        <v>685</v>
      </c>
      <c r="C14" s="934"/>
      <c r="D14" s="934"/>
      <c r="E14" s="934"/>
      <c r="F14" s="743">
        <v>2</v>
      </c>
      <c r="G14" s="572"/>
      <c r="H14" s="573">
        <v>2</v>
      </c>
      <c r="I14" s="241">
        <f t="shared" si="0"/>
        <v>4</v>
      </c>
      <c r="J14" s="576"/>
      <c r="K14" s="619"/>
      <c r="L14" s="207">
        <f t="shared" si="5"/>
        <v>4</v>
      </c>
      <c r="M14" s="573">
        <v>20</v>
      </c>
      <c r="N14" s="573">
        <v>1</v>
      </c>
      <c r="O14" s="241">
        <f t="shared" si="1"/>
        <v>21</v>
      </c>
      <c r="P14" s="573">
        <v>28</v>
      </c>
      <c r="Q14" s="207">
        <f t="shared" si="2"/>
        <v>-7</v>
      </c>
      <c r="R14" s="573"/>
      <c r="S14" s="573"/>
      <c r="T14" s="573"/>
      <c r="U14" s="241">
        <f t="shared" si="3"/>
        <v>0</v>
      </c>
      <c r="V14" s="573"/>
      <c r="W14" s="207">
        <f t="shared" si="4"/>
        <v>0</v>
      </c>
      <c r="X14" s="208"/>
      <c r="Y14" s="208"/>
      <c r="Z14" s="244"/>
    </row>
    <row r="15" spans="1:26" ht="15" customHeight="1">
      <c r="A15" s="434">
        <v>7</v>
      </c>
      <c r="B15" s="934" t="s">
        <v>686</v>
      </c>
      <c r="C15" s="934"/>
      <c r="D15" s="934"/>
      <c r="E15" s="934"/>
      <c r="F15" s="664"/>
      <c r="G15" s="572"/>
      <c r="H15" s="573"/>
      <c r="I15" s="241">
        <f t="shared" si="0"/>
        <v>0</v>
      </c>
      <c r="J15" s="576"/>
      <c r="K15" s="620"/>
      <c r="L15" s="207">
        <f t="shared" si="5"/>
        <v>0</v>
      </c>
      <c r="M15" s="573"/>
      <c r="N15" s="573">
        <v>23</v>
      </c>
      <c r="O15" s="241">
        <f t="shared" si="1"/>
        <v>23</v>
      </c>
      <c r="P15" s="573">
        <v>34</v>
      </c>
      <c r="Q15" s="207">
        <f t="shared" si="2"/>
        <v>-11</v>
      </c>
      <c r="R15" s="573"/>
      <c r="S15" s="573"/>
      <c r="T15" s="573"/>
      <c r="U15" s="241">
        <f t="shared" si="3"/>
        <v>0</v>
      </c>
      <c r="V15" s="573"/>
      <c r="W15" s="207">
        <f t="shared" si="4"/>
        <v>0</v>
      </c>
      <c r="X15" s="208"/>
      <c r="Y15" s="208"/>
      <c r="Z15" s="244"/>
    </row>
    <row r="16" spans="1:26" ht="15" customHeight="1">
      <c r="A16" s="434">
        <v>8</v>
      </c>
      <c r="B16" s="934" t="s">
        <v>687</v>
      </c>
      <c r="C16" s="934"/>
      <c r="D16" s="934"/>
      <c r="E16" s="934"/>
      <c r="F16" s="664"/>
      <c r="G16" s="572">
        <v>1</v>
      </c>
      <c r="H16" s="573">
        <v>6</v>
      </c>
      <c r="I16" s="241">
        <f t="shared" si="0"/>
        <v>7</v>
      </c>
      <c r="J16" s="576"/>
      <c r="K16" s="618">
        <v>4</v>
      </c>
      <c r="L16" s="207">
        <f t="shared" si="5"/>
        <v>3</v>
      </c>
      <c r="M16" s="573">
        <v>1</v>
      </c>
      <c r="N16" s="573">
        <v>8</v>
      </c>
      <c r="O16" s="241">
        <f t="shared" si="1"/>
        <v>9</v>
      </c>
      <c r="P16" s="573">
        <v>8</v>
      </c>
      <c r="Q16" s="207">
        <f t="shared" si="2"/>
        <v>1</v>
      </c>
      <c r="R16" s="573"/>
      <c r="S16" s="573"/>
      <c r="T16" s="573"/>
      <c r="U16" s="241">
        <f t="shared" si="3"/>
        <v>0</v>
      </c>
      <c r="V16" s="573"/>
      <c r="W16" s="207">
        <f t="shared" si="4"/>
        <v>0</v>
      </c>
      <c r="X16" s="208"/>
      <c r="Y16" s="208"/>
      <c r="Z16" s="244"/>
    </row>
    <row r="17" spans="1:30" s="233" customFormat="1" ht="15" customHeight="1">
      <c r="A17" s="434">
        <v>9</v>
      </c>
      <c r="B17" s="934" t="s">
        <v>735</v>
      </c>
      <c r="C17" s="934"/>
      <c r="D17" s="934"/>
      <c r="E17" s="934"/>
      <c r="F17" s="665"/>
      <c r="G17" s="572"/>
      <c r="H17" s="574"/>
      <c r="I17" s="241">
        <f t="shared" si="0"/>
        <v>0</v>
      </c>
      <c r="J17" s="574">
        <v>5</v>
      </c>
      <c r="K17" s="621">
        <v>9</v>
      </c>
      <c r="L17" s="207">
        <f t="shared" si="5"/>
        <v>-4</v>
      </c>
      <c r="M17" s="574">
        <v>25</v>
      </c>
      <c r="N17" s="574">
        <v>2</v>
      </c>
      <c r="O17" s="241">
        <f t="shared" si="1"/>
        <v>27</v>
      </c>
      <c r="P17" s="574">
        <v>54</v>
      </c>
      <c r="Q17" s="207">
        <f t="shared" si="2"/>
        <v>-27</v>
      </c>
      <c r="R17" s="574"/>
      <c r="S17" s="574"/>
      <c r="T17" s="574"/>
      <c r="U17" s="241">
        <f t="shared" si="3"/>
        <v>0</v>
      </c>
      <c r="V17" s="574"/>
      <c r="W17" s="207">
        <f t="shared" si="4"/>
        <v>0</v>
      </c>
      <c r="X17" s="246"/>
      <c r="Y17" s="246"/>
      <c r="Z17" s="247"/>
      <c r="AA17" s="234"/>
      <c r="AB17" s="234"/>
      <c r="AC17" s="234"/>
      <c r="AD17" s="234"/>
    </row>
    <row r="18" spans="1:26" ht="15" customHeight="1">
      <c r="A18" s="434" t="s">
        <v>324</v>
      </c>
      <c r="B18" s="933" t="s">
        <v>689</v>
      </c>
      <c r="C18" s="930" t="s">
        <v>690</v>
      </c>
      <c r="D18" s="930"/>
      <c r="E18" s="931"/>
      <c r="F18" s="664"/>
      <c r="G18" s="572"/>
      <c r="H18" s="573">
        <v>6</v>
      </c>
      <c r="I18" s="241">
        <f t="shared" si="0"/>
        <v>6</v>
      </c>
      <c r="J18" s="576"/>
      <c r="K18" s="618">
        <v>8</v>
      </c>
      <c r="L18" s="207">
        <f t="shared" si="5"/>
        <v>-2</v>
      </c>
      <c r="M18" s="573">
        <v>8</v>
      </c>
      <c r="N18" s="573">
        <v>1</v>
      </c>
      <c r="O18" s="241">
        <f t="shared" si="1"/>
        <v>9</v>
      </c>
      <c r="P18" s="573">
        <v>16</v>
      </c>
      <c r="Q18" s="207">
        <f t="shared" si="2"/>
        <v>-7</v>
      </c>
      <c r="R18" s="573"/>
      <c r="S18" s="573"/>
      <c r="T18" s="573"/>
      <c r="U18" s="241">
        <f t="shared" si="3"/>
        <v>0</v>
      </c>
      <c r="V18" s="573"/>
      <c r="W18" s="207">
        <f t="shared" si="4"/>
        <v>0</v>
      </c>
      <c r="X18" s="208"/>
      <c r="Y18" s="208"/>
      <c r="Z18" s="244"/>
    </row>
    <row r="19" spans="1:26" ht="15" customHeight="1">
      <c r="A19" s="434" t="s">
        <v>325</v>
      </c>
      <c r="B19" s="933"/>
      <c r="C19" s="930" t="s">
        <v>691</v>
      </c>
      <c r="D19" s="930"/>
      <c r="E19" s="930"/>
      <c r="F19" s="664"/>
      <c r="G19" s="572"/>
      <c r="H19" s="573"/>
      <c r="I19" s="241">
        <f t="shared" si="0"/>
        <v>0</v>
      </c>
      <c r="J19" s="576"/>
      <c r="K19" s="618"/>
      <c r="L19" s="207">
        <f t="shared" si="5"/>
        <v>0</v>
      </c>
      <c r="M19" s="573"/>
      <c r="N19" s="573"/>
      <c r="O19" s="241">
        <f t="shared" si="1"/>
        <v>0</v>
      </c>
      <c r="P19" s="573"/>
      <c r="Q19" s="207">
        <f t="shared" si="2"/>
        <v>0</v>
      </c>
      <c r="R19" s="573"/>
      <c r="S19" s="573"/>
      <c r="T19" s="573"/>
      <c r="U19" s="241">
        <f t="shared" si="3"/>
        <v>0</v>
      </c>
      <c r="V19" s="573"/>
      <c r="W19" s="207">
        <f t="shared" si="4"/>
        <v>0</v>
      </c>
      <c r="X19" s="208"/>
      <c r="Y19" s="208"/>
      <c r="Z19" s="244"/>
    </row>
    <row r="20" spans="1:26" ht="15" customHeight="1">
      <c r="A20" s="434" t="s">
        <v>326</v>
      </c>
      <c r="B20" s="933"/>
      <c r="C20" s="930" t="s">
        <v>692</v>
      </c>
      <c r="D20" s="930"/>
      <c r="E20" s="930"/>
      <c r="F20" s="664"/>
      <c r="G20" s="572">
        <v>2</v>
      </c>
      <c r="H20" s="573">
        <v>6</v>
      </c>
      <c r="I20" s="241">
        <f t="shared" si="0"/>
        <v>8</v>
      </c>
      <c r="J20" s="576"/>
      <c r="K20" s="618">
        <v>6</v>
      </c>
      <c r="L20" s="207">
        <f t="shared" si="5"/>
        <v>2</v>
      </c>
      <c r="M20" s="573">
        <v>6</v>
      </c>
      <c r="N20" s="573"/>
      <c r="O20" s="241">
        <f t="shared" si="1"/>
        <v>6</v>
      </c>
      <c r="P20" s="573">
        <v>6</v>
      </c>
      <c r="Q20" s="207">
        <f t="shared" si="2"/>
        <v>0</v>
      </c>
      <c r="R20" s="573"/>
      <c r="S20" s="573"/>
      <c r="T20" s="573"/>
      <c r="U20" s="241">
        <f t="shared" si="3"/>
        <v>0</v>
      </c>
      <c r="V20" s="573"/>
      <c r="W20" s="207">
        <f t="shared" si="4"/>
        <v>0</v>
      </c>
      <c r="X20" s="208"/>
      <c r="Y20" s="208"/>
      <c r="Z20" s="244"/>
    </row>
    <row r="21" spans="1:26" ht="15" customHeight="1">
      <c r="A21" s="434" t="s">
        <v>327</v>
      </c>
      <c r="B21" s="933"/>
      <c r="C21" s="930" t="s">
        <v>693</v>
      </c>
      <c r="D21" s="930"/>
      <c r="E21" s="930"/>
      <c r="F21" s="664"/>
      <c r="G21" s="572">
        <v>2</v>
      </c>
      <c r="H21" s="573">
        <v>5</v>
      </c>
      <c r="I21" s="241">
        <f t="shared" si="0"/>
        <v>7</v>
      </c>
      <c r="J21" s="576"/>
      <c r="K21" s="618">
        <v>6</v>
      </c>
      <c r="L21" s="207">
        <f t="shared" si="5"/>
        <v>1</v>
      </c>
      <c r="M21" s="573">
        <v>6</v>
      </c>
      <c r="N21" s="573"/>
      <c r="O21" s="241">
        <f t="shared" si="1"/>
        <v>6</v>
      </c>
      <c r="P21" s="573">
        <v>6</v>
      </c>
      <c r="Q21" s="207">
        <f t="shared" si="2"/>
        <v>0</v>
      </c>
      <c r="R21" s="573"/>
      <c r="S21" s="573"/>
      <c r="T21" s="573"/>
      <c r="U21" s="241">
        <f t="shared" si="3"/>
        <v>0</v>
      </c>
      <c r="V21" s="573"/>
      <c r="W21" s="207">
        <f t="shared" si="4"/>
        <v>0</v>
      </c>
      <c r="X21" s="208"/>
      <c r="Y21" s="208"/>
      <c r="Z21" s="244"/>
    </row>
    <row r="22" spans="1:26" ht="15" customHeight="1">
      <c r="A22" s="434" t="s">
        <v>328</v>
      </c>
      <c r="B22" s="933"/>
      <c r="C22" s="930" t="s">
        <v>694</v>
      </c>
      <c r="D22" s="930"/>
      <c r="E22" s="930"/>
      <c r="F22" s="664"/>
      <c r="G22" s="572"/>
      <c r="H22" s="573">
        <v>3</v>
      </c>
      <c r="I22" s="241">
        <f t="shared" si="0"/>
        <v>3</v>
      </c>
      <c r="J22" s="576"/>
      <c r="K22" s="622">
        <v>5</v>
      </c>
      <c r="L22" s="207">
        <f t="shared" si="5"/>
        <v>-2</v>
      </c>
      <c r="M22" s="573">
        <v>2</v>
      </c>
      <c r="N22" s="573">
        <v>1</v>
      </c>
      <c r="O22" s="241">
        <f t="shared" si="1"/>
        <v>3</v>
      </c>
      <c r="P22" s="573">
        <v>5</v>
      </c>
      <c r="Q22" s="207">
        <f t="shared" si="2"/>
        <v>-2</v>
      </c>
      <c r="R22" s="573"/>
      <c r="S22" s="573">
        <v>2</v>
      </c>
      <c r="T22" s="573">
        <v>2</v>
      </c>
      <c r="U22" s="241">
        <f t="shared" si="3"/>
        <v>4</v>
      </c>
      <c r="V22" s="573">
        <v>4</v>
      </c>
      <c r="W22" s="207">
        <f t="shared" si="4"/>
        <v>0</v>
      </c>
      <c r="X22" s="208"/>
      <c r="Y22" s="208"/>
      <c r="Z22" s="244"/>
    </row>
    <row r="23" spans="1:26" ht="20.25" customHeight="1">
      <c r="A23" s="434" t="s">
        <v>329</v>
      </c>
      <c r="B23" s="933"/>
      <c r="C23" s="930" t="s">
        <v>688</v>
      </c>
      <c r="D23" s="930"/>
      <c r="E23" s="930"/>
      <c r="F23" s="664"/>
      <c r="G23" s="572"/>
      <c r="H23" s="573">
        <v>5</v>
      </c>
      <c r="I23" s="241">
        <f>SUM(F23:H23)</f>
        <v>5</v>
      </c>
      <c r="J23" s="576"/>
      <c r="K23" s="622">
        <v>7</v>
      </c>
      <c r="L23" s="207">
        <f t="shared" si="5"/>
        <v>-2</v>
      </c>
      <c r="M23" s="573">
        <v>16</v>
      </c>
      <c r="N23" s="573">
        <v>19</v>
      </c>
      <c r="O23" s="241">
        <f>SUM(M23:N23)</f>
        <v>35</v>
      </c>
      <c r="P23" s="573">
        <v>35</v>
      </c>
      <c r="Q23" s="207">
        <f>O23-P23</f>
        <v>0</v>
      </c>
      <c r="R23" s="573"/>
      <c r="S23" s="573"/>
      <c r="T23" s="573"/>
      <c r="U23" s="241">
        <f>SUM(R23:T23)</f>
        <v>0</v>
      </c>
      <c r="V23" s="573"/>
      <c r="W23" s="207">
        <f>U23-V23</f>
        <v>0</v>
      </c>
      <c r="X23" s="208">
        <v>7</v>
      </c>
      <c r="Y23" s="208"/>
      <c r="Z23" s="244"/>
    </row>
    <row r="24" spans="1:26" ht="15" customHeight="1">
      <c r="A24" s="434" t="s">
        <v>330</v>
      </c>
      <c r="B24" s="933"/>
      <c r="C24" s="930" t="s">
        <v>800</v>
      </c>
      <c r="D24" s="930"/>
      <c r="E24" s="930"/>
      <c r="F24" s="664"/>
      <c r="G24" s="572"/>
      <c r="H24" s="573"/>
      <c r="I24" s="241">
        <f t="shared" si="0"/>
        <v>0</v>
      </c>
      <c r="J24" s="576"/>
      <c r="K24" s="622"/>
      <c r="L24" s="207">
        <f t="shared" si="5"/>
        <v>0</v>
      </c>
      <c r="M24" s="573"/>
      <c r="N24" s="573"/>
      <c r="O24" s="241">
        <f t="shared" si="1"/>
        <v>0</v>
      </c>
      <c r="P24" s="573"/>
      <c r="Q24" s="207">
        <f t="shared" si="2"/>
        <v>0</v>
      </c>
      <c r="R24" s="573"/>
      <c r="S24" s="573"/>
      <c r="T24" s="573"/>
      <c r="U24" s="241">
        <f>SUM(R24:T24)</f>
        <v>0</v>
      </c>
      <c r="V24" s="573"/>
      <c r="W24" s="207">
        <f t="shared" si="4"/>
        <v>0</v>
      </c>
      <c r="X24" s="208"/>
      <c r="Y24" s="208"/>
      <c r="Z24" s="244"/>
    </row>
    <row r="25" spans="1:26" ht="15" customHeight="1">
      <c r="A25" s="434">
        <v>11</v>
      </c>
      <c r="B25" s="934" t="s">
        <v>695</v>
      </c>
      <c r="C25" s="934"/>
      <c r="D25" s="934"/>
      <c r="E25" s="934"/>
      <c r="F25" s="664"/>
      <c r="G25" s="572"/>
      <c r="H25" s="573">
        <v>1</v>
      </c>
      <c r="I25" s="241">
        <f t="shared" si="0"/>
        <v>1</v>
      </c>
      <c r="J25" s="576"/>
      <c r="K25" s="622">
        <v>2</v>
      </c>
      <c r="L25" s="207">
        <f t="shared" si="5"/>
        <v>-1</v>
      </c>
      <c r="M25" s="573"/>
      <c r="N25" s="573"/>
      <c r="O25" s="241">
        <f t="shared" si="1"/>
        <v>0</v>
      </c>
      <c r="P25" s="573">
        <v>4</v>
      </c>
      <c r="Q25" s="207">
        <f t="shared" si="2"/>
        <v>-4</v>
      </c>
      <c r="R25" s="573"/>
      <c r="S25" s="573"/>
      <c r="T25" s="573">
        <v>2</v>
      </c>
      <c r="U25" s="241">
        <f>SUM(R25:T25)</f>
        <v>2</v>
      </c>
      <c r="V25" s="573">
        <v>2</v>
      </c>
      <c r="W25" s="207">
        <f t="shared" si="4"/>
        <v>0</v>
      </c>
      <c r="X25" s="208"/>
      <c r="Y25" s="208"/>
      <c r="Z25" s="244"/>
    </row>
    <row r="26" spans="1:26" ht="15" customHeight="1">
      <c r="A26" s="434">
        <v>12</v>
      </c>
      <c r="B26" s="940" t="s">
        <v>736</v>
      </c>
      <c r="C26" s="940"/>
      <c r="D26" s="940"/>
      <c r="E26" s="940"/>
      <c r="F26" s="664"/>
      <c r="G26" s="572"/>
      <c r="H26" s="744">
        <v>1</v>
      </c>
      <c r="I26" s="241">
        <f t="shared" si="0"/>
        <v>1</v>
      </c>
      <c r="J26" s="576"/>
      <c r="K26" s="618"/>
      <c r="L26" s="207">
        <f t="shared" si="5"/>
        <v>1</v>
      </c>
      <c r="M26" s="573">
        <v>2</v>
      </c>
      <c r="N26" s="573"/>
      <c r="O26" s="241">
        <f t="shared" si="1"/>
        <v>2</v>
      </c>
      <c r="P26" s="573"/>
      <c r="Q26" s="207">
        <f t="shared" si="2"/>
        <v>2</v>
      </c>
      <c r="R26" s="573"/>
      <c r="S26" s="573"/>
      <c r="T26" s="573"/>
      <c r="U26" s="241">
        <f>SUM(R26:T26)</f>
        <v>0</v>
      </c>
      <c r="V26" s="573"/>
      <c r="W26" s="207">
        <f t="shared" si="4"/>
        <v>0</v>
      </c>
      <c r="X26" s="208"/>
      <c r="Y26" s="208"/>
      <c r="Z26" s="244"/>
    </row>
    <row r="27" spans="1:26" ht="15" customHeight="1">
      <c r="A27" s="434"/>
      <c r="B27" s="941" t="s">
        <v>371</v>
      </c>
      <c r="C27" s="941"/>
      <c r="D27" s="248" t="s">
        <v>804</v>
      </c>
      <c r="E27" s="248" t="s">
        <v>805</v>
      </c>
      <c r="F27" s="249"/>
      <c r="G27" s="249"/>
      <c r="H27" s="206"/>
      <c r="I27" s="245"/>
      <c r="J27" s="577"/>
      <c r="K27" s="621"/>
      <c r="L27" s="245"/>
      <c r="M27" s="574"/>
      <c r="N27" s="574"/>
      <c r="O27" s="245"/>
      <c r="P27" s="574"/>
      <c r="Q27" s="245"/>
      <c r="R27" s="574"/>
      <c r="S27" s="574"/>
      <c r="T27" s="574"/>
      <c r="U27" s="245"/>
      <c r="V27" s="574"/>
      <c r="W27" s="245"/>
      <c r="X27" s="246"/>
      <c r="Y27" s="246"/>
      <c r="Z27" s="247"/>
    </row>
    <row r="28" spans="1:26" ht="15" customHeight="1">
      <c r="A28" s="434">
        <v>13</v>
      </c>
      <c r="B28" s="250" t="s">
        <v>806</v>
      </c>
      <c r="C28" s="251"/>
      <c r="D28" s="251"/>
      <c r="E28" s="251"/>
      <c r="F28" s="664"/>
      <c r="G28" s="572"/>
      <c r="H28" s="573"/>
      <c r="I28" s="241">
        <f t="shared" si="0"/>
        <v>0</v>
      </c>
      <c r="J28" s="576"/>
      <c r="K28" s="618"/>
      <c r="L28" s="207">
        <f t="shared" si="5"/>
        <v>0</v>
      </c>
      <c r="M28" s="573"/>
      <c r="N28" s="573"/>
      <c r="O28" s="241">
        <f t="shared" si="1"/>
        <v>0</v>
      </c>
      <c r="P28" s="573"/>
      <c r="Q28" s="207">
        <f t="shared" si="2"/>
        <v>0</v>
      </c>
      <c r="R28" s="573"/>
      <c r="S28" s="573"/>
      <c r="T28" s="573"/>
      <c r="U28" s="241">
        <f aca="true" t="shared" si="6" ref="U28:U35">SUM(R28:T28)</f>
        <v>0</v>
      </c>
      <c r="V28" s="573"/>
      <c r="W28" s="207">
        <f t="shared" si="4"/>
        <v>0</v>
      </c>
      <c r="X28" s="208"/>
      <c r="Y28" s="208"/>
      <c r="Z28" s="244"/>
    </row>
    <row r="29" spans="1:26" ht="15" customHeight="1">
      <c r="A29" s="434">
        <v>14</v>
      </c>
      <c r="B29" s="662" t="s">
        <v>696</v>
      </c>
      <c r="C29" s="252"/>
      <c r="D29" s="661"/>
      <c r="E29" s="661"/>
      <c r="F29" s="664"/>
      <c r="G29" s="572"/>
      <c r="H29" s="573"/>
      <c r="I29" s="241">
        <f t="shared" si="0"/>
        <v>0</v>
      </c>
      <c r="J29" s="576"/>
      <c r="K29" s="618"/>
      <c r="L29" s="207">
        <f t="shared" si="5"/>
        <v>0</v>
      </c>
      <c r="M29" s="573"/>
      <c r="N29" s="573"/>
      <c r="O29" s="241">
        <f t="shared" si="1"/>
        <v>0</v>
      </c>
      <c r="P29" s="573"/>
      <c r="Q29" s="207">
        <f t="shared" si="2"/>
        <v>0</v>
      </c>
      <c r="R29" s="573"/>
      <c r="S29" s="573"/>
      <c r="T29" s="573"/>
      <c r="U29" s="241">
        <f t="shared" si="6"/>
        <v>0</v>
      </c>
      <c r="V29" s="573"/>
      <c r="W29" s="207">
        <f t="shared" si="4"/>
        <v>0</v>
      </c>
      <c r="X29" s="208"/>
      <c r="Y29" s="208"/>
      <c r="Z29" s="244"/>
    </row>
    <row r="30" spans="1:26" ht="15" customHeight="1">
      <c r="A30" s="434">
        <v>15</v>
      </c>
      <c r="B30" s="662" t="s">
        <v>697</v>
      </c>
      <c r="C30" s="252"/>
      <c r="D30" s="661"/>
      <c r="E30" s="661"/>
      <c r="F30" s="664"/>
      <c r="G30" s="572"/>
      <c r="H30" s="573"/>
      <c r="I30" s="241">
        <f t="shared" si="0"/>
        <v>0</v>
      </c>
      <c r="J30" s="576"/>
      <c r="K30" s="618"/>
      <c r="L30" s="207">
        <f t="shared" si="5"/>
        <v>0</v>
      </c>
      <c r="M30" s="573"/>
      <c r="N30" s="573"/>
      <c r="O30" s="241">
        <f t="shared" si="1"/>
        <v>0</v>
      </c>
      <c r="P30" s="573"/>
      <c r="Q30" s="207">
        <f t="shared" si="2"/>
        <v>0</v>
      </c>
      <c r="R30" s="573"/>
      <c r="S30" s="573"/>
      <c r="T30" s="573"/>
      <c r="U30" s="241">
        <f t="shared" si="6"/>
        <v>0</v>
      </c>
      <c r="V30" s="573"/>
      <c r="W30" s="207">
        <f t="shared" si="4"/>
        <v>0</v>
      </c>
      <c r="X30" s="208">
        <v>1</v>
      </c>
      <c r="Y30" s="208">
        <v>3</v>
      </c>
      <c r="Z30" s="244">
        <v>1</v>
      </c>
    </row>
    <row r="31" spans="1:26" ht="15" customHeight="1">
      <c r="A31" s="434">
        <v>16</v>
      </c>
      <c r="B31" s="934" t="s">
        <v>737</v>
      </c>
      <c r="C31" s="934"/>
      <c r="D31" s="934"/>
      <c r="E31" s="934"/>
      <c r="F31" s="664"/>
      <c r="G31" s="572"/>
      <c r="H31" s="573"/>
      <c r="I31" s="241">
        <f t="shared" si="0"/>
        <v>0</v>
      </c>
      <c r="J31" s="576"/>
      <c r="K31" s="618"/>
      <c r="L31" s="207">
        <f t="shared" si="5"/>
        <v>0</v>
      </c>
      <c r="M31" s="573"/>
      <c r="N31" s="573"/>
      <c r="O31" s="241">
        <f t="shared" si="1"/>
        <v>0</v>
      </c>
      <c r="P31" s="573"/>
      <c r="Q31" s="207">
        <f t="shared" si="2"/>
        <v>0</v>
      </c>
      <c r="R31" s="573"/>
      <c r="S31" s="573"/>
      <c r="T31" s="573"/>
      <c r="U31" s="241">
        <f t="shared" si="6"/>
        <v>0</v>
      </c>
      <c r="V31" s="573"/>
      <c r="W31" s="207">
        <f t="shared" si="4"/>
        <v>0</v>
      </c>
      <c r="X31" s="208"/>
      <c r="Y31" s="208"/>
      <c r="Z31" s="244"/>
    </row>
    <row r="32" spans="1:26" ht="15" customHeight="1">
      <c r="A32" s="569" t="s">
        <v>372</v>
      </c>
      <c r="B32" s="933" t="s">
        <v>738</v>
      </c>
      <c r="C32" s="253" t="s">
        <v>698</v>
      </c>
      <c r="D32" s="253"/>
      <c r="E32" s="253"/>
      <c r="F32" s="666"/>
      <c r="G32" s="240"/>
      <c r="H32" s="239"/>
      <c r="I32" s="241">
        <f t="shared" si="0"/>
        <v>0</v>
      </c>
      <c r="J32" s="576"/>
      <c r="K32" s="618"/>
      <c r="L32" s="207">
        <f t="shared" si="5"/>
        <v>0</v>
      </c>
      <c r="M32" s="573"/>
      <c r="N32" s="573"/>
      <c r="O32" s="241">
        <f t="shared" si="1"/>
        <v>0</v>
      </c>
      <c r="P32" s="573"/>
      <c r="Q32" s="207">
        <f t="shared" si="2"/>
        <v>0</v>
      </c>
      <c r="R32" s="573"/>
      <c r="S32" s="573"/>
      <c r="T32" s="573"/>
      <c r="U32" s="241">
        <f t="shared" si="6"/>
        <v>0</v>
      </c>
      <c r="V32" s="573"/>
      <c r="W32" s="207">
        <f t="shared" si="4"/>
        <v>0</v>
      </c>
      <c r="X32" s="208"/>
      <c r="Y32" s="208"/>
      <c r="Z32" s="244"/>
    </row>
    <row r="33" spans="1:26" ht="15" customHeight="1">
      <c r="A33" s="569" t="s">
        <v>373</v>
      </c>
      <c r="B33" s="933"/>
      <c r="C33" s="930" t="s">
        <v>692</v>
      </c>
      <c r="D33" s="930"/>
      <c r="E33" s="930"/>
      <c r="F33" s="666"/>
      <c r="G33" s="240"/>
      <c r="H33" s="239"/>
      <c r="I33" s="241">
        <f t="shared" si="0"/>
        <v>0</v>
      </c>
      <c r="J33" s="576"/>
      <c r="K33" s="618"/>
      <c r="L33" s="207">
        <f t="shared" si="5"/>
        <v>0</v>
      </c>
      <c r="M33" s="573"/>
      <c r="N33" s="573"/>
      <c r="O33" s="241">
        <f t="shared" si="1"/>
        <v>0</v>
      </c>
      <c r="P33" s="573"/>
      <c r="Q33" s="207">
        <f t="shared" si="2"/>
        <v>0</v>
      </c>
      <c r="R33" s="573"/>
      <c r="S33" s="573"/>
      <c r="T33" s="573"/>
      <c r="U33" s="241">
        <f t="shared" si="6"/>
        <v>0</v>
      </c>
      <c r="V33" s="573"/>
      <c r="W33" s="207">
        <f t="shared" si="4"/>
        <v>0</v>
      </c>
      <c r="X33" s="208"/>
      <c r="Y33" s="208"/>
      <c r="Z33" s="244"/>
    </row>
    <row r="34" spans="1:26" ht="15" customHeight="1">
      <c r="A34" s="569" t="s">
        <v>374</v>
      </c>
      <c r="B34" s="933"/>
      <c r="C34" s="930" t="s">
        <v>693</v>
      </c>
      <c r="D34" s="930"/>
      <c r="E34" s="930"/>
      <c r="F34" s="666"/>
      <c r="G34" s="240"/>
      <c r="H34" s="239"/>
      <c r="I34" s="241">
        <f t="shared" si="0"/>
        <v>0</v>
      </c>
      <c r="J34" s="576"/>
      <c r="K34" s="618"/>
      <c r="L34" s="207">
        <f t="shared" si="5"/>
        <v>0</v>
      </c>
      <c r="M34" s="573"/>
      <c r="N34" s="573"/>
      <c r="O34" s="241">
        <f t="shared" si="1"/>
        <v>0</v>
      </c>
      <c r="P34" s="573"/>
      <c r="Q34" s="207">
        <f t="shared" si="2"/>
        <v>0</v>
      </c>
      <c r="R34" s="573"/>
      <c r="S34" s="573"/>
      <c r="T34" s="573"/>
      <c r="U34" s="241">
        <f t="shared" si="6"/>
        <v>0</v>
      </c>
      <c r="V34" s="573"/>
      <c r="W34" s="207">
        <f t="shared" si="4"/>
        <v>0</v>
      </c>
      <c r="X34" s="208"/>
      <c r="Y34" s="208"/>
      <c r="Z34" s="244"/>
    </row>
    <row r="35" spans="1:26" ht="15" customHeight="1">
      <c r="A35" s="569" t="s">
        <v>375</v>
      </c>
      <c r="B35" s="933"/>
      <c r="C35" s="930" t="s">
        <v>694</v>
      </c>
      <c r="D35" s="930"/>
      <c r="E35" s="930"/>
      <c r="F35" s="666"/>
      <c r="G35" s="240"/>
      <c r="H35" s="239"/>
      <c r="I35" s="241">
        <f t="shared" si="0"/>
        <v>0</v>
      </c>
      <c r="J35" s="576"/>
      <c r="K35" s="618"/>
      <c r="L35" s="207">
        <f t="shared" si="5"/>
        <v>0</v>
      </c>
      <c r="M35" s="573"/>
      <c r="N35" s="573"/>
      <c r="O35" s="241">
        <f t="shared" si="1"/>
        <v>0</v>
      </c>
      <c r="P35" s="573"/>
      <c r="Q35" s="207">
        <f t="shared" si="2"/>
        <v>0</v>
      </c>
      <c r="R35" s="573"/>
      <c r="S35" s="573"/>
      <c r="T35" s="573"/>
      <c r="U35" s="241">
        <f t="shared" si="6"/>
        <v>0</v>
      </c>
      <c r="V35" s="573"/>
      <c r="W35" s="207">
        <f t="shared" si="4"/>
        <v>0</v>
      </c>
      <c r="X35" s="208"/>
      <c r="Y35" s="208"/>
      <c r="Z35" s="244"/>
    </row>
    <row r="36" spans="1:26" ht="15" customHeight="1">
      <c r="A36" s="937" t="s">
        <v>666</v>
      </c>
      <c r="B36" s="938"/>
      <c r="C36" s="938"/>
      <c r="D36" s="938"/>
      <c r="E36" s="939"/>
      <c r="F36" s="254">
        <f aca="true" t="shared" si="7" ref="F36:Z36">SUM(F7:F35)</f>
        <v>47</v>
      </c>
      <c r="G36" s="255">
        <f t="shared" si="7"/>
        <v>6</v>
      </c>
      <c r="H36" s="254">
        <f t="shared" si="7"/>
        <v>110</v>
      </c>
      <c r="I36" s="254">
        <f t="shared" si="7"/>
        <v>163</v>
      </c>
      <c r="J36" s="254">
        <f t="shared" si="7"/>
        <v>5</v>
      </c>
      <c r="K36" s="254">
        <f t="shared" si="7"/>
        <v>176</v>
      </c>
      <c r="L36" s="256">
        <f t="shared" si="7"/>
        <v>-8</v>
      </c>
      <c r="M36" s="254">
        <f t="shared" si="7"/>
        <v>235</v>
      </c>
      <c r="N36" s="254">
        <f t="shared" si="7"/>
        <v>75</v>
      </c>
      <c r="O36" s="254">
        <f t="shared" si="7"/>
        <v>310</v>
      </c>
      <c r="P36" s="254">
        <f t="shared" si="7"/>
        <v>345</v>
      </c>
      <c r="Q36" s="256">
        <f t="shared" si="7"/>
        <v>-35</v>
      </c>
      <c r="R36" s="582">
        <f t="shared" si="7"/>
        <v>0</v>
      </c>
      <c r="S36" s="582">
        <f t="shared" si="7"/>
        <v>6</v>
      </c>
      <c r="T36" s="582">
        <f t="shared" si="7"/>
        <v>12</v>
      </c>
      <c r="U36" s="254">
        <f t="shared" si="7"/>
        <v>18</v>
      </c>
      <c r="V36" s="254">
        <f t="shared" si="7"/>
        <v>15</v>
      </c>
      <c r="W36" s="256">
        <f t="shared" si="7"/>
        <v>3</v>
      </c>
      <c r="X36" s="254">
        <f t="shared" si="7"/>
        <v>8</v>
      </c>
      <c r="Y36" s="254">
        <f t="shared" si="7"/>
        <v>3</v>
      </c>
      <c r="Z36" s="254">
        <f t="shared" si="7"/>
        <v>1</v>
      </c>
    </row>
    <row r="37" spans="1:26" ht="12.75" customHeight="1">
      <c r="A37" s="929"/>
      <c r="B37" s="929"/>
      <c r="C37" s="929"/>
      <c r="D37" s="929"/>
      <c r="E37" s="929"/>
      <c r="F37" s="929"/>
      <c r="G37" s="929"/>
      <c r="H37" s="929"/>
      <c r="I37" s="929"/>
      <c r="J37" s="929"/>
      <c r="K37" s="929"/>
      <c r="L37" s="929"/>
      <c r="M37" s="929"/>
      <c r="N37" s="929"/>
      <c r="O37" s="929"/>
      <c r="P37" s="929"/>
      <c r="Q37" s="929"/>
      <c r="R37" s="929"/>
      <c r="S37" s="929"/>
      <c r="T37" s="929"/>
      <c r="U37" s="929"/>
      <c r="V37" s="929"/>
      <c r="W37" s="929"/>
      <c r="X37" s="929"/>
      <c r="Y37" s="929"/>
      <c r="Z37" s="929"/>
    </row>
    <row r="38" spans="1:12" ht="15" customHeight="1">
      <c r="A38" s="257" t="s">
        <v>376</v>
      </c>
      <c r="B38" s="257"/>
      <c r="C38" s="257"/>
      <c r="D38" s="257"/>
      <c r="E38" s="257"/>
      <c r="F38" s="674"/>
      <c r="G38" s="257"/>
      <c r="H38" s="257"/>
      <c r="I38" s="257"/>
      <c r="J38" s="257"/>
      <c r="K38" s="257"/>
      <c r="L38" s="257"/>
    </row>
    <row r="39" spans="1:24" ht="33" customHeight="1">
      <c r="A39" s="257"/>
      <c r="B39" s="257"/>
      <c r="C39" s="258"/>
      <c r="D39" s="258"/>
      <c r="E39" s="258"/>
      <c r="F39" s="259"/>
      <c r="G39" s="259"/>
      <c r="H39" s="259"/>
      <c r="I39" s="260"/>
      <c r="J39" s="260"/>
      <c r="K39" s="259"/>
      <c r="L39" s="259"/>
      <c r="X39" s="209"/>
    </row>
    <row r="40" ht="33" customHeight="1">
      <c r="F40" s="257"/>
    </row>
    <row r="41" ht="33" customHeight="1">
      <c r="F41" s="257"/>
    </row>
    <row r="42" ht="33" customHeight="1">
      <c r="F42" s="257"/>
    </row>
    <row r="43" ht="33" customHeight="1">
      <c r="F43" s="257"/>
    </row>
    <row r="44" ht="33" customHeight="1">
      <c r="F44" s="257"/>
    </row>
    <row r="45" ht="33" customHeight="1">
      <c r="F45" s="257"/>
    </row>
    <row r="46" ht="33" customHeight="1">
      <c r="F46" s="257"/>
    </row>
    <row r="47" ht="33" customHeight="1">
      <c r="F47" s="257"/>
    </row>
  </sheetData>
  <sheetProtection formatCells="0" formatColumns="0" formatRows="0" insertColumns="0" insertRows="0"/>
  <mergeCells count="41">
    <mergeCell ref="B32:B35"/>
    <mergeCell ref="C33:E33"/>
    <mergeCell ref="C21:E21"/>
    <mergeCell ref="B16:E16"/>
    <mergeCell ref="B17:E17"/>
    <mergeCell ref="C34:E34"/>
    <mergeCell ref="C23:E23"/>
    <mergeCell ref="B13:E13"/>
    <mergeCell ref="F5:I5"/>
    <mergeCell ref="C22:E22"/>
    <mergeCell ref="A36:E36"/>
    <mergeCell ref="B25:E25"/>
    <mergeCell ref="B26:E26"/>
    <mergeCell ref="B27:C27"/>
    <mergeCell ref="B31:E31"/>
    <mergeCell ref="C20:E20"/>
    <mergeCell ref="B14:E14"/>
    <mergeCell ref="B7:E7"/>
    <mergeCell ref="B8:E8"/>
    <mergeCell ref="B9:E9"/>
    <mergeCell ref="B10:E10"/>
    <mergeCell ref="B11:E11"/>
    <mergeCell ref="M5:Q5"/>
    <mergeCell ref="A37:Z37"/>
    <mergeCell ref="C24:E24"/>
    <mergeCell ref="C18:E18"/>
    <mergeCell ref="C19:E19"/>
    <mergeCell ref="J5:J6"/>
    <mergeCell ref="B18:B24"/>
    <mergeCell ref="C35:E35"/>
    <mergeCell ref="B15:E15"/>
    <mergeCell ref="B12:E12"/>
    <mergeCell ref="R5:W5"/>
    <mergeCell ref="A1:Z1"/>
    <mergeCell ref="A4:A6"/>
    <mergeCell ref="B4:E6"/>
    <mergeCell ref="F4:W4"/>
    <mergeCell ref="X4:Z5"/>
    <mergeCell ref="K5:K6"/>
    <mergeCell ref="A2:N2"/>
    <mergeCell ref="L5:L6"/>
  </mergeCells>
  <printOptions/>
  <pageMargins left="0.2362204724409449" right="0.2362204724409449" top="0.2362204724409449" bottom="0.2362204724409449" header="0.5118110236220472" footer="0.5118110236220472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C1">
      <selection activeCell="O18" sqref="O18"/>
    </sheetView>
  </sheetViews>
  <sheetFormatPr defaultColWidth="9.140625" defaultRowHeight="12.75"/>
  <cols>
    <col min="1" max="1" width="23.140625" style="212" customWidth="1"/>
    <col min="2" max="2" width="6.57421875" style="212" bestFit="1" customWidth="1"/>
    <col min="3" max="3" width="6.57421875" style="212" customWidth="1"/>
    <col min="4" max="4" width="6.7109375" style="212" customWidth="1"/>
    <col min="5" max="5" width="6.28125" style="212" bestFit="1" customWidth="1"/>
    <col min="6" max="6" width="8.28125" style="212" customWidth="1"/>
    <col min="7" max="7" width="6.28125" style="212" bestFit="1" customWidth="1"/>
    <col min="8" max="8" width="8.00390625" style="212" customWidth="1"/>
    <col min="9" max="9" width="7.57421875" style="212" customWidth="1"/>
    <col min="10" max="10" width="7.57421875" style="212" bestFit="1" customWidth="1"/>
    <col min="11" max="11" width="7.7109375" style="212" customWidth="1"/>
    <col min="12" max="12" width="7.00390625" style="212" customWidth="1"/>
    <col min="13" max="13" width="6.421875" style="212" customWidth="1"/>
    <col min="14" max="14" width="7.00390625" style="212" customWidth="1"/>
    <col min="15" max="15" width="8.00390625" style="212" customWidth="1"/>
    <col min="16" max="16" width="7.8515625" style="212" customWidth="1"/>
    <col min="17" max="16384" width="9.140625" style="212" customWidth="1"/>
  </cols>
  <sheetData>
    <row r="1" spans="1:13" ht="16.5" customHeight="1">
      <c r="A1" s="211" t="s">
        <v>1022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5" customHeight="1">
      <c r="A2" s="202" t="s">
        <v>1016</v>
      </c>
      <c r="C2" s="220"/>
      <c r="D2" s="484"/>
      <c r="E2" s="484"/>
      <c r="F2" s="484"/>
      <c r="G2" s="484"/>
      <c r="J2" s="213"/>
      <c r="K2" s="213"/>
      <c r="M2" s="214"/>
    </row>
    <row r="3" spans="1:16" ht="16.5" customHeight="1">
      <c r="A3" s="215"/>
      <c r="B3" s="215"/>
      <c r="C3" s="215"/>
      <c r="D3" s="215"/>
      <c r="E3" s="215"/>
      <c r="F3" s="216"/>
      <c r="J3" s="217"/>
      <c r="K3" s="217"/>
      <c r="L3" s="217"/>
      <c r="P3" s="214" t="s">
        <v>801</v>
      </c>
    </row>
    <row r="4" spans="1:16" ht="18.75" customHeight="1">
      <c r="A4" s="943" t="s">
        <v>863</v>
      </c>
      <c r="B4" s="945" t="s">
        <v>368</v>
      </c>
      <c r="C4" s="945"/>
      <c r="D4" s="945"/>
      <c r="E4" s="946"/>
      <c r="F4" s="947"/>
      <c r="G4" s="948"/>
      <c r="H4" s="949"/>
      <c r="I4" s="949"/>
      <c r="J4" s="949"/>
      <c r="K4" s="949"/>
      <c r="L4" s="949"/>
      <c r="M4" s="949"/>
      <c r="N4" s="926" t="s">
        <v>369</v>
      </c>
      <c r="O4" s="926"/>
      <c r="P4" s="926"/>
    </row>
    <row r="5" spans="1:16" ht="22.5" customHeight="1">
      <c r="A5" s="944"/>
      <c r="B5" s="950" t="s">
        <v>740</v>
      </c>
      <c r="C5" s="950"/>
      <c r="D5" s="950"/>
      <c r="E5" s="951"/>
      <c r="F5" s="942" t="s">
        <v>674</v>
      </c>
      <c r="G5" s="952" t="s">
        <v>731</v>
      </c>
      <c r="H5" s="942" t="s">
        <v>377</v>
      </c>
      <c r="I5" s="942" t="s">
        <v>378</v>
      </c>
      <c r="J5" s="942" t="s">
        <v>674</v>
      </c>
      <c r="K5" s="942"/>
      <c r="L5" s="942" t="s">
        <v>331</v>
      </c>
      <c r="M5" s="942" t="s">
        <v>332</v>
      </c>
      <c r="N5" s="926"/>
      <c r="O5" s="926"/>
      <c r="P5" s="926"/>
    </row>
    <row r="6" spans="1:16" ht="56.25">
      <c r="A6" s="944"/>
      <c r="B6" s="436" t="s">
        <v>740</v>
      </c>
      <c r="C6" s="218" t="s">
        <v>370</v>
      </c>
      <c r="D6" s="436" t="s">
        <v>672</v>
      </c>
      <c r="E6" s="219" t="s">
        <v>673</v>
      </c>
      <c r="F6" s="942"/>
      <c r="G6" s="952"/>
      <c r="H6" s="942"/>
      <c r="I6" s="942"/>
      <c r="J6" s="436" t="s">
        <v>377</v>
      </c>
      <c r="K6" s="436" t="s">
        <v>378</v>
      </c>
      <c r="L6" s="942"/>
      <c r="M6" s="942"/>
      <c r="N6" s="436" t="s">
        <v>740</v>
      </c>
      <c r="O6" s="436" t="s">
        <v>377</v>
      </c>
      <c r="P6" s="436" t="s">
        <v>378</v>
      </c>
    </row>
    <row r="7" spans="1:16" ht="24.75" customHeight="1">
      <c r="A7" s="485" t="s">
        <v>741</v>
      </c>
      <c r="B7" s="675">
        <v>12</v>
      </c>
      <c r="C7" s="676"/>
      <c r="D7" s="677">
        <v>8</v>
      </c>
      <c r="E7" s="487">
        <f>SUM(B7:D7)</f>
        <v>20</v>
      </c>
      <c r="F7" s="677">
        <v>21</v>
      </c>
      <c r="G7" s="488">
        <f>E7-F7</f>
        <v>-1</v>
      </c>
      <c r="H7" s="677">
        <v>24</v>
      </c>
      <c r="I7" s="677"/>
      <c r="J7" s="678">
        <v>28</v>
      </c>
      <c r="K7" s="678"/>
      <c r="L7" s="489">
        <f>H7-J7</f>
        <v>-4</v>
      </c>
      <c r="M7" s="489">
        <f>I7-K7</f>
        <v>0</v>
      </c>
      <c r="N7" s="486"/>
      <c r="O7" s="486"/>
      <c r="P7" s="490"/>
    </row>
    <row r="8" spans="1:16" ht="24.75" customHeight="1">
      <c r="A8" s="485" t="s">
        <v>700</v>
      </c>
      <c r="B8" s="679"/>
      <c r="C8" s="680"/>
      <c r="D8" s="681">
        <v>3</v>
      </c>
      <c r="E8" s="487">
        <f aca="true" t="shared" si="0" ref="E8:E15">SUM(B8:D8)</f>
        <v>3</v>
      </c>
      <c r="F8" s="681">
        <v>3</v>
      </c>
      <c r="G8" s="488">
        <f aca="true" t="shared" si="1" ref="G8:G14">E8-F8</f>
        <v>0</v>
      </c>
      <c r="H8" s="681">
        <v>4</v>
      </c>
      <c r="I8" s="681"/>
      <c r="J8" s="682">
        <v>3</v>
      </c>
      <c r="K8" s="682">
        <v>1</v>
      </c>
      <c r="L8" s="489">
        <f aca="true" t="shared" si="2" ref="L8:L14">H8-J8</f>
        <v>1</v>
      </c>
      <c r="M8" s="489">
        <f aca="true" t="shared" si="3" ref="M8:M14">I8-K8</f>
        <v>-1</v>
      </c>
      <c r="N8" s="486"/>
      <c r="O8" s="486"/>
      <c r="P8" s="490"/>
    </row>
    <row r="9" spans="1:16" ht="24.75" customHeight="1">
      <c r="A9" s="485" t="s">
        <v>864</v>
      </c>
      <c r="B9" s="679">
        <v>2</v>
      </c>
      <c r="C9" s="680"/>
      <c r="D9" s="681">
        <v>1</v>
      </c>
      <c r="E9" s="487">
        <f t="shared" si="0"/>
        <v>3</v>
      </c>
      <c r="F9" s="681">
        <v>14</v>
      </c>
      <c r="G9" s="488">
        <f t="shared" si="1"/>
        <v>-11</v>
      </c>
      <c r="H9" s="681">
        <v>8</v>
      </c>
      <c r="I9" s="681"/>
      <c r="J9" s="682">
        <v>14</v>
      </c>
      <c r="K9" s="682">
        <v>5</v>
      </c>
      <c r="L9" s="489">
        <f t="shared" si="2"/>
        <v>-6</v>
      </c>
      <c r="M9" s="489">
        <f t="shared" si="3"/>
        <v>-5</v>
      </c>
      <c r="N9" s="486"/>
      <c r="O9" s="486"/>
      <c r="P9" s="490"/>
    </row>
    <row r="10" spans="1:16" ht="24.75" customHeight="1">
      <c r="A10" s="485" t="s">
        <v>701</v>
      </c>
      <c r="B10" s="679"/>
      <c r="C10" s="680"/>
      <c r="D10" s="681">
        <v>1</v>
      </c>
      <c r="E10" s="487">
        <f t="shared" si="0"/>
        <v>1</v>
      </c>
      <c r="F10" s="681">
        <v>1</v>
      </c>
      <c r="G10" s="488">
        <f t="shared" si="1"/>
        <v>0</v>
      </c>
      <c r="H10" s="681"/>
      <c r="I10" s="681">
        <v>10</v>
      </c>
      <c r="J10" s="682">
        <v>1</v>
      </c>
      <c r="K10" s="682">
        <v>3</v>
      </c>
      <c r="L10" s="489">
        <f t="shared" si="2"/>
        <v>-1</v>
      </c>
      <c r="M10" s="489">
        <f t="shared" si="3"/>
        <v>7</v>
      </c>
      <c r="N10" s="486"/>
      <c r="O10" s="486"/>
      <c r="P10" s="490"/>
    </row>
    <row r="11" spans="1:16" ht="24.75" customHeight="1">
      <c r="A11" s="485" t="s">
        <v>337</v>
      </c>
      <c r="B11" s="679"/>
      <c r="C11" s="680"/>
      <c r="D11" s="681"/>
      <c r="E11" s="487">
        <f t="shared" si="0"/>
        <v>0</v>
      </c>
      <c r="F11" s="681">
        <v>1</v>
      </c>
      <c r="G11" s="488">
        <f t="shared" si="1"/>
        <v>-1</v>
      </c>
      <c r="H11" s="681"/>
      <c r="I11" s="681"/>
      <c r="J11" s="682">
        <v>1</v>
      </c>
      <c r="K11" s="682"/>
      <c r="L11" s="489">
        <f t="shared" si="2"/>
        <v>-1</v>
      </c>
      <c r="M11" s="489">
        <f t="shared" si="3"/>
        <v>0</v>
      </c>
      <c r="N11" s="486"/>
      <c r="O11" s="486"/>
      <c r="P11" s="490"/>
    </row>
    <row r="12" spans="1:16" ht="24.75" customHeight="1">
      <c r="A12" s="485" t="s">
        <v>865</v>
      </c>
      <c r="B12" s="679">
        <v>2</v>
      </c>
      <c r="C12" s="680"/>
      <c r="D12" s="681">
        <v>2</v>
      </c>
      <c r="E12" s="487">
        <f t="shared" si="0"/>
        <v>4</v>
      </c>
      <c r="F12" s="681">
        <v>2</v>
      </c>
      <c r="G12" s="488">
        <f t="shared" si="1"/>
        <v>2</v>
      </c>
      <c r="H12" s="681">
        <v>3</v>
      </c>
      <c r="I12" s="681"/>
      <c r="J12" s="682">
        <v>2</v>
      </c>
      <c r="K12" s="682"/>
      <c r="L12" s="489">
        <f t="shared" si="2"/>
        <v>1</v>
      </c>
      <c r="M12" s="489">
        <f t="shared" si="3"/>
        <v>0</v>
      </c>
      <c r="N12" s="486"/>
      <c r="O12" s="486"/>
      <c r="P12" s="490"/>
    </row>
    <row r="13" spans="1:16" ht="24.75" customHeight="1">
      <c r="A13" s="485" t="s">
        <v>702</v>
      </c>
      <c r="B13" s="679"/>
      <c r="C13" s="680"/>
      <c r="D13" s="681">
        <v>1</v>
      </c>
      <c r="E13" s="487">
        <f t="shared" si="0"/>
        <v>1</v>
      </c>
      <c r="F13" s="681">
        <v>1</v>
      </c>
      <c r="G13" s="488">
        <f t="shared" si="1"/>
        <v>0</v>
      </c>
      <c r="H13" s="681">
        <v>2</v>
      </c>
      <c r="I13" s="681"/>
      <c r="J13" s="682">
        <v>1</v>
      </c>
      <c r="K13" s="682"/>
      <c r="L13" s="489">
        <f t="shared" si="2"/>
        <v>1</v>
      </c>
      <c r="M13" s="489">
        <f t="shared" si="3"/>
        <v>0</v>
      </c>
      <c r="N13" s="486"/>
      <c r="O13" s="486"/>
      <c r="P13" s="490"/>
    </row>
    <row r="14" spans="1:16" ht="24.75" customHeight="1">
      <c r="A14" s="491" t="s">
        <v>687</v>
      </c>
      <c r="B14" s="679"/>
      <c r="C14" s="680"/>
      <c r="D14" s="681"/>
      <c r="E14" s="487">
        <f t="shared" si="0"/>
        <v>0</v>
      </c>
      <c r="F14" s="681"/>
      <c r="G14" s="488">
        <f t="shared" si="1"/>
        <v>0</v>
      </c>
      <c r="H14" s="681">
        <v>3</v>
      </c>
      <c r="I14" s="681"/>
      <c r="J14" s="682">
        <v>3</v>
      </c>
      <c r="K14" s="682"/>
      <c r="L14" s="489">
        <f t="shared" si="2"/>
        <v>0</v>
      </c>
      <c r="M14" s="489">
        <f t="shared" si="3"/>
        <v>0</v>
      </c>
      <c r="N14" s="486"/>
      <c r="O14" s="486"/>
      <c r="P14" s="490"/>
    </row>
    <row r="15" spans="1:16" ht="18" customHeight="1">
      <c r="A15" s="483" t="s">
        <v>723</v>
      </c>
      <c r="B15" s="492">
        <f>SUM(B7:B14)</f>
        <v>16</v>
      </c>
      <c r="C15" s="493">
        <f>SUM(C7:C14)</f>
        <v>0</v>
      </c>
      <c r="D15" s="492">
        <f>SUM(D7:D14)</f>
        <v>16</v>
      </c>
      <c r="E15" s="494">
        <f t="shared" si="0"/>
        <v>32</v>
      </c>
      <c r="F15" s="492">
        <f aca="true" t="shared" si="4" ref="F15:P15">SUM(F7:F14)</f>
        <v>43</v>
      </c>
      <c r="G15" s="495">
        <f t="shared" si="4"/>
        <v>-11</v>
      </c>
      <c r="H15" s="492">
        <f t="shared" si="4"/>
        <v>44</v>
      </c>
      <c r="I15" s="492">
        <f t="shared" si="4"/>
        <v>10</v>
      </c>
      <c r="J15" s="492">
        <f t="shared" si="4"/>
        <v>53</v>
      </c>
      <c r="K15" s="492">
        <f t="shared" si="4"/>
        <v>9</v>
      </c>
      <c r="L15" s="496">
        <f t="shared" si="4"/>
        <v>-9</v>
      </c>
      <c r="M15" s="496">
        <f t="shared" si="4"/>
        <v>1</v>
      </c>
      <c r="N15" s="492">
        <f t="shared" si="4"/>
        <v>0</v>
      </c>
      <c r="O15" s="492">
        <f t="shared" si="4"/>
        <v>0</v>
      </c>
      <c r="P15" s="492">
        <f t="shared" si="4"/>
        <v>0</v>
      </c>
    </row>
    <row r="16" spans="5:7" ht="12.75">
      <c r="E16" s="220"/>
      <c r="F16" s="220"/>
      <c r="G16" s="220"/>
    </row>
    <row r="17" spans="5:7" ht="12.75">
      <c r="E17" s="220"/>
      <c r="F17" s="220"/>
      <c r="G17" s="220"/>
    </row>
    <row r="18" spans="5:7" ht="12.75">
      <c r="E18" s="221"/>
      <c r="F18" s="221"/>
      <c r="G18" s="221"/>
    </row>
    <row r="19" spans="5:7" ht="12.75">
      <c r="E19" s="221"/>
      <c r="F19" s="221"/>
      <c r="G19" s="221"/>
    </row>
    <row r="20" spans="5:7" ht="12.75">
      <c r="E20" s="221"/>
      <c r="F20" s="221"/>
      <c r="G20" s="221"/>
    </row>
    <row r="21" spans="5:7" ht="12.75">
      <c r="E21" s="221"/>
      <c r="F21" s="221"/>
      <c r="G21" s="221"/>
    </row>
    <row r="22" spans="5:7" ht="12.75">
      <c r="E22" s="221"/>
      <c r="F22" s="221"/>
      <c r="G22" s="221"/>
    </row>
    <row r="23" spans="5:7" ht="12.75">
      <c r="E23" s="221"/>
      <c r="F23" s="221"/>
      <c r="G23" s="221"/>
    </row>
    <row r="24" spans="5:7" ht="12.75">
      <c r="E24" s="221"/>
      <c r="F24" s="221"/>
      <c r="G24" s="221"/>
    </row>
    <row r="25" spans="5:7" ht="12.75">
      <c r="E25" s="221"/>
      <c r="F25" s="221"/>
      <c r="G25" s="221"/>
    </row>
    <row r="26" spans="5:7" ht="12.75">
      <c r="E26" s="221"/>
      <c r="F26" s="221"/>
      <c r="G26" s="221"/>
    </row>
    <row r="27" spans="5:7" ht="12.75">
      <c r="E27" s="221"/>
      <c r="F27" s="221"/>
      <c r="G27" s="221"/>
    </row>
    <row r="28" spans="5:7" ht="12.75">
      <c r="E28" s="221"/>
      <c r="F28" s="221"/>
      <c r="G28" s="221"/>
    </row>
    <row r="29" spans="5:7" ht="12.75">
      <c r="E29" s="221"/>
      <c r="F29" s="221"/>
      <c r="G29" s="221"/>
    </row>
    <row r="30" spans="5:7" ht="12.75">
      <c r="E30" s="220"/>
      <c r="F30" s="220"/>
      <c r="G30" s="220"/>
    </row>
    <row r="31" spans="5:7" ht="12.75">
      <c r="E31" s="220"/>
      <c r="F31" s="220"/>
      <c r="G31" s="220"/>
    </row>
    <row r="32" spans="5:7" ht="12.75">
      <c r="E32" s="220"/>
      <c r="F32" s="220"/>
      <c r="G32" s="220"/>
    </row>
    <row r="33" spans="5:7" ht="12.75">
      <c r="E33" s="220"/>
      <c r="F33" s="220"/>
      <c r="G33" s="220"/>
    </row>
    <row r="34" spans="5:7" ht="12.75">
      <c r="E34" s="220"/>
      <c r="F34" s="220"/>
      <c r="G34" s="220"/>
    </row>
    <row r="35" spans="5:7" ht="12.75">
      <c r="E35" s="220"/>
      <c r="F35" s="220"/>
      <c r="G35" s="220"/>
    </row>
    <row r="36" spans="5:7" ht="12.75">
      <c r="E36" s="220"/>
      <c r="F36" s="220"/>
      <c r="G36" s="220"/>
    </row>
    <row r="37" spans="5:7" ht="12.75">
      <c r="E37" s="220"/>
      <c r="F37" s="220"/>
      <c r="G37" s="220"/>
    </row>
    <row r="38" spans="5:7" ht="12.75">
      <c r="E38" s="220"/>
      <c r="F38" s="220"/>
      <c r="G38" s="220"/>
    </row>
    <row r="39" spans="5:7" ht="12.75">
      <c r="E39" s="220"/>
      <c r="F39" s="220"/>
      <c r="G39" s="220"/>
    </row>
    <row r="40" spans="5:7" ht="12.75">
      <c r="E40" s="220"/>
      <c r="F40" s="220"/>
      <c r="G40" s="220"/>
    </row>
    <row r="41" spans="5:7" ht="12.75">
      <c r="E41" s="220"/>
      <c r="F41" s="220"/>
      <c r="G41" s="220"/>
    </row>
    <row r="42" spans="5:7" ht="12.75">
      <c r="E42" s="220"/>
      <c r="F42" s="220"/>
      <c r="G42" s="220"/>
    </row>
    <row r="43" spans="5:7" ht="12.75">
      <c r="E43" s="220"/>
      <c r="F43" s="220"/>
      <c r="G43" s="220"/>
    </row>
    <row r="44" spans="5:7" ht="12.75">
      <c r="E44" s="220"/>
      <c r="F44" s="220"/>
      <c r="G44" s="220"/>
    </row>
    <row r="45" spans="5:7" ht="12.75">
      <c r="E45" s="220"/>
      <c r="F45" s="220"/>
      <c r="G45" s="220"/>
    </row>
    <row r="46" spans="5:7" ht="12.75">
      <c r="E46" s="220"/>
      <c r="F46" s="220"/>
      <c r="G46" s="220"/>
    </row>
    <row r="47" spans="5:7" ht="12.75">
      <c r="E47" s="220"/>
      <c r="F47" s="220"/>
      <c r="G47" s="220"/>
    </row>
  </sheetData>
  <sheetProtection formatCells="0" formatColumns="0" formatRows="0" insertColumns="0" insertRows="0"/>
  <mergeCells count="11">
    <mergeCell ref="J5:K5"/>
    <mergeCell ref="L5:L6"/>
    <mergeCell ref="M5:M6"/>
    <mergeCell ref="A4:A6"/>
    <mergeCell ref="B4:M4"/>
    <mergeCell ref="N4:P5"/>
    <mergeCell ref="B5:E5"/>
    <mergeCell ref="F5:F6"/>
    <mergeCell ref="G5:G6"/>
    <mergeCell ref="H5:H6"/>
    <mergeCell ref="I5:I6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210" customWidth="1"/>
    <col min="2" max="2" width="9.28125" style="210" customWidth="1"/>
    <col min="3" max="3" width="7.7109375" style="210" customWidth="1"/>
    <col min="4" max="4" width="5.421875" style="210" bestFit="1" customWidth="1"/>
    <col min="5" max="5" width="5.57421875" style="210" customWidth="1"/>
    <col min="6" max="6" width="7.421875" style="210" customWidth="1"/>
    <col min="7" max="7" width="5.00390625" style="210" customWidth="1"/>
    <col min="8" max="8" width="5.421875" style="210" customWidth="1"/>
    <col min="9" max="9" width="7.00390625" style="210" bestFit="1" customWidth="1"/>
    <col min="10" max="10" width="5.421875" style="210" customWidth="1"/>
    <col min="11" max="11" width="5.421875" style="210" bestFit="1" customWidth="1"/>
    <col min="12" max="12" width="7.421875" style="210" customWidth="1"/>
    <col min="13" max="13" width="4.57421875" style="448" customWidth="1"/>
    <col min="14" max="14" width="5.421875" style="212" customWidth="1"/>
    <col min="15" max="16384" width="9.140625" style="212" customWidth="1"/>
  </cols>
  <sheetData>
    <row r="1" spans="1:13" s="445" customFormat="1" ht="15">
      <c r="A1" s="211" t="s">
        <v>1023</v>
      </c>
      <c r="B1" s="444"/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</row>
    <row r="2" spans="1:13" ht="18" customHeight="1">
      <c r="A2" s="202" t="s">
        <v>665</v>
      </c>
      <c r="B2" s="204"/>
      <c r="C2" s="204"/>
      <c r="D2" s="204"/>
      <c r="E2" s="204"/>
      <c r="F2" s="204"/>
      <c r="G2" s="204"/>
      <c r="H2" s="446"/>
      <c r="I2" s="446"/>
      <c r="J2" s="446"/>
      <c r="K2" s="446"/>
      <c r="L2" s="446"/>
      <c r="M2" s="446"/>
    </row>
    <row r="3" spans="6:14" ht="13.5" customHeight="1">
      <c r="F3" s="447"/>
      <c r="N3" s="214" t="s">
        <v>802</v>
      </c>
    </row>
    <row r="4" spans="1:14" ht="12.75" customHeight="1">
      <c r="A4" s="954" t="s">
        <v>803</v>
      </c>
      <c r="B4" s="954" t="s">
        <v>892</v>
      </c>
      <c r="C4" s="954" t="s">
        <v>893</v>
      </c>
      <c r="D4" s="954"/>
      <c r="E4" s="956"/>
      <c r="F4" s="957"/>
      <c r="G4" s="958"/>
      <c r="H4" s="955"/>
      <c r="I4" s="955"/>
      <c r="J4" s="955"/>
      <c r="K4" s="955"/>
      <c r="L4" s="955"/>
      <c r="M4" s="955"/>
      <c r="N4" s="955"/>
    </row>
    <row r="5" spans="1:14" ht="12.75" customHeight="1">
      <c r="A5" s="955"/>
      <c r="B5" s="955"/>
      <c r="C5" s="955" t="s">
        <v>894</v>
      </c>
      <c r="D5" s="955"/>
      <c r="E5" s="959"/>
      <c r="F5" s="955"/>
      <c r="G5" s="958"/>
      <c r="H5" s="955"/>
      <c r="I5" s="955" t="s">
        <v>895</v>
      </c>
      <c r="J5" s="955"/>
      <c r="K5" s="955"/>
      <c r="L5" s="955"/>
      <c r="M5" s="955"/>
      <c r="N5" s="955"/>
    </row>
    <row r="6" spans="1:14" ht="45">
      <c r="A6" s="955"/>
      <c r="B6" s="955"/>
      <c r="C6" s="449" t="s">
        <v>896</v>
      </c>
      <c r="D6" s="449" t="s">
        <v>674</v>
      </c>
      <c r="E6" s="450" t="s">
        <v>731</v>
      </c>
      <c r="F6" s="449" t="s">
        <v>897</v>
      </c>
      <c r="G6" s="451" t="s">
        <v>674</v>
      </c>
      <c r="H6" s="449" t="s">
        <v>699</v>
      </c>
      <c r="I6" s="449" t="s">
        <v>898</v>
      </c>
      <c r="J6" s="449" t="s">
        <v>674</v>
      </c>
      <c r="K6" s="449" t="s">
        <v>699</v>
      </c>
      <c r="L6" s="449" t="s">
        <v>0</v>
      </c>
      <c r="M6" s="449" t="s">
        <v>674</v>
      </c>
      <c r="N6" s="449" t="s">
        <v>699</v>
      </c>
    </row>
    <row r="7" spans="1:14" ht="12.75">
      <c r="A7" s="22"/>
      <c r="B7" s="22"/>
      <c r="C7" s="452"/>
      <c r="D7" s="437"/>
      <c r="E7" s="453">
        <f aca="true" t="shared" si="0" ref="E7:E27">C7-D7</f>
        <v>0</v>
      </c>
      <c r="F7" s="452"/>
      <c r="G7" s="454"/>
      <c r="H7" s="455">
        <f aca="true" t="shared" si="1" ref="H7:H27">F7-G7</f>
        <v>0</v>
      </c>
      <c r="I7" s="456"/>
      <c r="J7" s="437"/>
      <c r="K7" s="455">
        <f aca="true" t="shared" si="2" ref="K7:K27">I7-J7</f>
        <v>0</v>
      </c>
      <c r="L7" s="456"/>
      <c r="M7" s="437"/>
      <c r="N7" s="455">
        <f aca="true" t="shared" si="3" ref="N7:N27">L7-M7</f>
        <v>0</v>
      </c>
    </row>
    <row r="8" spans="1:14" ht="12.75">
      <c r="A8" s="22"/>
      <c r="B8" s="22"/>
      <c r="C8" s="452"/>
      <c r="D8" s="437"/>
      <c r="E8" s="453">
        <f t="shared" si="0"/>
        <v>0</v>
      </c>
      <c r="F8" s="452"/>
      <c r="G8" s="454"/>
      <c r="H8" s="455">
        <f t="shared" si="1"/>
        <v>0</v>
      </c>
      <c r="I8" s="456"/>
      <c r="J8" s="437"/>
      <c r="K8" s="455">
        <f t="shared" si="2"/>
        <v>0</v>
      </c>
      <c r="L8" s="456"/>
      <c r="M8" s="437"/>
      <c r="N8" s="455">
        <f t="shared" si="3"/>
        <v>0</v>
      </c>
    </row>
    <row r="9" spans="1:14" ht="12.75">
      <c r="A9" s="22"/>
      <c r="B9" s="22"/>
      <c r="C9" s="452"/>
      <c r="D9" s="437"/>
      <c r="E9" s="453">
        <f t="shared" si="0"/>
        <v>0</v>
      </c>
      <c r="F9" s="452"/>
      <c r="G9" s="454"/>
      <c r="H9" s="455">
        <f t="shared" si="1"/>
        <v>0</v>
      </c>
      <c r="I9" s="456"/>
      <c r="J9" s="437"/>
      <c r="K9" s="455">
        <f t="shared" si="2"/>
        <v>0</v>
      </c>
      <c r="L9" s="456"/>
      <c r="M9" s="437"/>
      <c r="N9" s="455">
        <f t="shared" si="3"/>
        <v>0</v>
      </c>
    </row>
    <row r="10" spans="1:14" ht="12.75">
      <c r="A10" s="22"/>
      <c r="B10" s="22"/>
      <c r="C10" s="452"/>
      <c r="D10" s="437"/>
      <c r="E10" s="453">
        <f t="shared" si="0"/>
        <v>0</v>
      </c>
      <c r="F10" s="452"/>
      <c r="G10" s="454"/>
      <c r="H10" s="455">
        <f t="shared" si="1"/>
        <v>0</v>
      </c>
      <c r="I10" s="456"/>
      <c r="J10" s="437"/>
      <c r="K10" s="455">
        <f t="shared" si="2"/>
        <v>0</v>
      </c>
      <c r="L10" s="456"/>
      <c r="M10" s="437"/>
      <c r="N10" s="455">
        <f t="shared" si="3"/>
        <v>0</v>
      </c>
    </row>
    <row r="11" spans="1:14" ht="12.75">
      <c r="A11" s="22"/>
      <c r="B11" s="22"/>
      <c r="C11" s="452"/>
      <c r="D11" s="437"/>
      <c r="E11" s="453">
        <f t="shared" si="0"/>
        <v>0</v>
      </c>
      <c r="F11" s="452"/>
      <c r="G11" s="454"/>
      <c r="H11" s="455">
        <f t="shared" si="1"/>
        <v>0</v>
      </c>
      <c r="I11" s="456"/>
      <c r="J11" s="437"/>
      <c r="K11" s="455">
        <f t="shared" si="2"/>
        <v>0</v>
      </c>
      <c r="L11" s="456"/>
      <c r="M11" s="437"/>
      <c r="N11" s="455">
        <f t="shared" si="3"/>
        <v>0</v>
      </c>
    </row>
    <row r="12" spans="1:14" ht="12.75">
      <c r="A12" s="22"/>
      <c r="B12" s="22"/>
      <c r="C12" s="452"/>
      <c r="D12" s="437"/>
      <c r="E12" s="453">
        <f t="shared" si="0"/>
        <v>0</v>
      </c>
      <c r="F12" s="452"/>
      <c r="G12" s="454"/>
      <c r="H12" s="455">
        <f t="shared" si="1"/>
        <v>0</v>
      </c>
      <c r="I12" s="456"/>
      <c r="J12" s="437"/>
      <c r="K12" s="455">
        <f t="shared" si="2"/>
        <v>0</v>
      </c>
      <c r="L12" s="456"/>
      <c r="M12" s="437"/>
      <c r="N12" s="455">
        <f t="shared" si="3"/>
        <v>0</v>
      </c>
    </row>
    <row r="13" spans="1:14" ht="12.75">
      <c r="A13" s="22"/>
      <c r="B13" s="22"/>
      <c r="C13" s="452"/>
      <c r="D13" s="437"/>
      <c r="E13" s="453">
        <f t="shared" si="0"/>
        <v>0</v>
      </c>
      <c r="F13" s="452"/>
      <c r="G13" s="454"/>
      <c r="H13" s="455">
        <f t="shared" si="1"/>
        <v>0</v>
      </c>
      <c r="I13" s="456"/>
      <c r="J13" s="437"/>
      <c r="K13" s="455">
        <f t="shared" si="2"/>
        <v>0</v>
      </c>
      <c r="L13" s="456"/>
      <c r="M13" s="437"/>
      <c r="N13" s="455">
        <f t="shared" si="3"/>
        <v>0</v>
      </c>
    </row>
    <row r="14" spans="1:14" ht="12.75">
      <c r="A14" s="22"/>
      <c r="B14" s="22"/>
      <c r="C14" s="452"/>
      <c r="D14" s="437"/>
      <c r="E14" s="453">
        <f t="shared" si="0"/>
        <v>0</v>
      </c>
      <c r="F14" s="452"/>
      <c r="G14" s="454"/>
      <c r="H14" s="455">
        <f t="shared" si="1"/>
        <v>0</v>
      </c>
      <c r="I14" s="456"/>
      <c r="J14" s="437"/>
      <c r="K14" s="455">
        <f t="shared" si="2"/>
        <v>0</v>
      </c>
      <c r="L14" s="456"/>
      <c r="M14" s="437"/>
      <c r="N14" s="455">
        <f t="shared" si="3"/>
        <v>0</v>
      </c>
    </row>
    <row r="15" spans="1:14" ht="12.75">
      <c r="A15" s="22"/>
      <c r="B15" s="22"/>
      <c r="C15" s="452"/>
      <c r="D15" s="437"/>
      <c r="E15" s="453">
        <f t="shared" si="0"/>
        <v>0</v>
      </c>
      <c r="F15" s="452"/>
      <c r="G15" s="454"/>
      <c r="H15" s="455">
        <f t="shared" si="1"/>
        <v>0</v>
      </c>
      <c r="I15" s="456"/>
      <c r="J15" s="437"/>
      <c r="K15" s="455">
        <f t="shared" si="2"/>
        <v>0</v>
      </c>
      <c r="L15" s="456"/>
      <c r="M15" s="437"/>
      <c r="N15" s="455">
        <f t="shared" si="3"/>
        <v>0</v>
      </c>
    </row>
    <row r="16" spans="1:14" ht="12.75">
      <c r="A16" s="22"/>
      <c r="B16" s="22"/>
      <c r="C16" s="452"/>
      <c r="D16" s="437"/>
      <c r="E16" s="453">
        <f t="shared" si="0"/>
        <v>0</v>
      </c>
      <c r="F16" s="452"/>
      <c r="G16" s="454"/>
      <c r="H16" s="455">
        <f t="shared" si="1"/>
        <v>0</v>
      </c>
      <c r="I16" s="456"/>
      <c r="J16" s="437"/>
      <c r="K16" s="455">
        <f t="shared" si="2"/>
        <v>0</v>
      </c>
      <c r="L16" s="456"/>
      <c r="M16" s="437"/>
      <c r="N16" s="455">
        <f t="shared" si="3"/>
        <v>0</v>
      </c>
    </row>
    <row r="17" spans="1:14" ht="12.75">
      <c r="A17" s="22"/>
      <c r="B17" s="22"/>
      <c r="C17" s="452"/>
      <c r="D17" s="437"/>
      <c r="E17" s="453">
        <f t="shared" si="0"/>
        <v>0</v>
      </c>
      <c r="F17" s="452"/>
      <c r="G17" s="454"/>
      <c r="H17" s="455">
        <f t="shared" si="1"/>
        <v>0</v>
      </c>
      <c r="I17" s="456"/>
      <c r="J17" s="437"/>
      <c r="K17" s="455">
        <f t="shared" si="2"/>
        <v>0</v>
      </c>
      <c r="L17" s="456"/>
      <c r="M17" s="437"/>
      <c r="N17" s="455">
        <f t="shared" si="3"/>
        <v>0</v>
      </c>
    </row>
    <row r="18" spans="1:14" ht="12.75">
      <c r="A18" s="22"/>
      <c r="B18" s="22"/>
      <c r="C18" s="452"/>
      <c r="D18" s="437"/>
      <c r="E18" s="457">
        <f t="shared" si="0"/>
        <v>0</v>
      </c>
      <c r="F18" s="456"/>
      <c r="G18" s="454"/>
      <c r="H18" s="455">
        <f t="shared" si="1"/>
        <v>0</v>
      </c>
      <c r="I18" s="456"/>
      <c r="J18" s="437"/>
      <c r="K18" s="455">
        <f t="shared" si="2"/>
        <v>0</v>
      </c>
      <c r="L18" s="456"/>
      <c r="M18" s="437"/>
      <c r="N18" s="455">
        <f t="shared" si="3"/>
        <v>0</v>
      </c>
    </row>
    <row r="19" spans="1:14" ht="12.75">
      <c r="A19" s="22"/>
      <c r="B19" s="22"/>
      <c r="C19" s="452"/>
      <c r="D19" s="437"/>
      <c r="E19" s="453">
        <f t="shared" si="0"/>
        <v>0</v>
      </c>
      <c r="F19" s="452"/>
      <c r="G19" s="454"/>
      <c r="H19" s="455">
        <f t="shared" si="1"/>
        <v>0</v>
      </c>
      <c r="I19" s="456"/>
      <c r="J19" s="437"/>
      <c r="K19" s="455">
        <f t="shared" si="2"/>
        <v>0</v>
      </c>
      <c r="L19" s="456"/>
      <c r="M19" s="437"/>
      <c r="N19" s="455">
        <f t="shared" si="3"/>
        <v>0</v>
      </c>
    </row>
    <row r="20" spans="1:14" ht="12.75">
      <c r="A20" s="22"/>
      <c r="B20" s="22"/>
      <c r="C20" s="452"/>
      <c r="D20" s="437"/>
      <c r="E20" s="453">
        <f t="shared" si="0"/>
        <v>0</v>
      </c>
      <c r="F20" s="452"/>
      <c r="G20" s="454"/>
      <c r="H20" s="455">
        <f t="shared" si="1"/>
        <v>0</v>
      </c>
      <c r="I20" s="456"/>
      <c r="J20" s="437"/>
      <c r="K20" s="455">
        <f t="shared" si="2"/>
        <v>0</v>
      </c>
      <c r="L20" s="456"/>
      <c r="M20" s="437"/>
      <c r="N20" s="455">
        <f t="shared" si="3"/>
        <v>0</v>
      </c>
    </row>
    <row r="21" spans="1:14" ht="12.75">
      <c r="A21" s="22"/>
      <c r="B21" s="22"/>
      <c r="C21" s="452"/>
      <c r="D21" s="437"/>
      <c r="E21" s="453">
        <f t="shared" si="0"/>
        <v>0</v>
      </c>
      <c r="F21" s="452"/>
      <c r="G21" s="454"/>
      <c r="H21" s="455">
        <f t="shared" si="1"/>
        <v>0</v>
      </c>
      <c r="I21" s="456"/>
      <c r="J21" s="437"/>
      <c r="K21" s="455">
        <f t="shared" si="2"/>
        <v>0</v>
      </c>
      <c r="L21" s="456"/>
      <c r="M21" s="437"/>
      <c r="N21" s="455">
        <f t="shared" si="3"/>
        <v>0</v>
      </c>
    </row>
    <row r="22" spans="1:14" ht="12.75">
      <c r="A22" s="22"/>
      <c r="B22" s="22"/>
      <c r="C22" s="452"/>
      <c r="D22" s="437"/>
      <c r="E22" s="453">
        <f t="shared" si="0"/>
        <v>0</v>
      </c>
      <c r="F22" s="452"/>
      <c r="G22" s="454"/>
      <c r="H22" s="455">
        <f t="shared" si="1"/>
        <v>0</v>
      </c>
      <c r="I22" s="456"/>
      <c r="J22" s="437"/>
      <c r="K22" s="455">
        <f t="shared" si="2"/>
        <v>0</v>
      </c>
      <c r="L22" s="456"/>
      <c r="M22" s="437"/>
      <c r="N22" s="455">
        <f t="shared" si="3"/>
        <v>0</v>
      </c>
    </row>
    <row r="23" spans="1:14" ht="12.75">
      <c r="A23" s="22"/>
      <c r="B23" s="22"/>
      <c r="C23" s="452"/>
      <c r="D23" s="437"/>
      <c r="E23" s="453">
        <f t="shared" si="0"/>
        <v>0</v>
      </c>
      <c r="F23" s="452"/>
      <c r="G23" s="454"/>
      <c r="H23" s="455">
        <f t="shared" si="1"/>
        <v>0</v>
      </c>
      <c r="I23" s="456"/>
      <c r="J23" s="437"/>
      <c r="K23" s="455">
        <f t="shared" si="2"/>
        <v>0</v>
      </c>
      <c r="L23" s="456"/>
      <c r="M23" s="437"/>
      <c r="N23" s="455">
        <f t="shared" si="3"/>
        <v>0</v>
      </c>
    </row>
    <row r="24" spans="1:14" ht="12.75">
      <c r="A24" s="22"/>
      <c r="B24" s="22"/>
      <c r="C24" s="452"/>
      <c r="D24" s="437"/>
      <c r="E24" s="453">
        <f t="shared" si="0"/>
        <v>0</v>
      </c>
      <c r="F24" s="452"/>
      <c r="G24" s="454"/>
      <c r="H24" s="455">
        <f t="shared" si="1"/>
        <v>0</v>
      </c>
      <c r="I24" s="456"/>
      <c r="J24" s="437"/>
      <c r="K24" s="455">
        <f t="shared" si="2"/>
        <v>0</v>
      </c>
      <c r="L24" s="456"/>
      <c r="M24" s="437"/>
      <c r="N24" s="455">
        <f t="shared" si="3"/>
        <v>0</v>
      </c>
    </row>
    <row r="25" spans="1:14" ht="12.75">
      <c r="A25" s="22"/>
      <c r="B25" s="22"/>
      <c r="C25" s="452"/>
      <c r="D25" s="437"/>
      <c r="E25" s="453">
        <f t="shared" si="0"/>
        <v>0</v>
      </c>
      <c r="F25" s="452"/>
      <c r="G25" s="454"/>
      <c r="H25" s="455">
        <f t="shared" si="1"/>
        <v>0</v>
      </c>
      <c r="I25" s="456"/>
      <c r="J25" s="437"/>
      <c r="K25" s="455">
        <f t="shared" si="2"/>
        <v>0</v>
      </c>
      <c r="L25" s="456"/>
      <c r="M25" s="437"/>
      <c r="N25" s="455">
        <f t="shared" si="3"/>
        <v>0</v>
      </c>
    </row>
    <row r="26" spans="1:14" ht="12.75">
      <c r="A26" s="22"/>
      <c r="B26" s="22"/>
      <c r="C26" s="452"/>
      <c r="D26" s="437"/>
      <c r="E26" s="453">
        <f t="shared" si="0"/>
        <v>0</v>
      </c>
      <c r="F26" s="452"/>
      <c r="G26" s="454"/>
      <c r="H26" s="455">
        <f t="shared" si="1"/>
        <v>0</v>
      </c>
      <c r="I26" s="456"/>
      <c r="J26" s="437"/>
      <c r="K26" s="455">
        <f t="shared" si="2"/>
        <v>0</v>
      </c>
      <c r="L26" s="456"/>
      <c r="M26" s="437"/>
      <c r="N26" s="455">
        <f t="shared" si="3"/>
        <v>0</v>
      </c>
    </row>
    <row r="27" spans="1:14" ht="12.75">
      <c r="A27" s="22"/>
      <c r="B27" s="22"/>
      <c r="C27" s="452"/>
      <c r="D27" s="437"/>
      <c r="E27" s="453">
        <f t="shared" si="0"/>
        <v>0</v>
      </c>
      <c r="F27" s="452"/>
      <c r="G27" s="454"/>
      <c r="H27" s="455">
        <f t="shared" si="1"/>
        <v>0</v>
      </c>
      <c r="I27" s="456"/>
      <c r="J27" s="437"/>
      <c r="K27" s="455">
        <f t="shared" si="2"/>
        <v>0</v>
      </c>
      <c r="L27" s="456"/>
      <c r="M27" s="437"/>
      <c r="N27" s="455">
        <f t="shared" si="3"/>
        <v>0</v>
      </c>
    </row>
    <row r="28" spans="1:14" ht="15">
      <c r="A28" s="497" t="s">
        <v>666</v>
      </c>
      <c r="B28" s="458"/>
      <c r="C28" s="459">
        <f aca="true" t="shared" si="4" ref="C28:N28">SUM(C7:C27)</f>
        <v>0</v>
      </c>
      <c r="D28" s="460">
        <f t="shared" si="4"/>
        <v>0</v>
      </c>
      <c r="E28" s="461">
        <f t="shared" si="4"/>
        <v>0</v>
      </c>
      <c r="F28" s="462">
        <f t="shared" si="4"/>
        <v>0</v>
      </c>
      <c r="G28" s="463">
        <f t="shared" si="4"/>
        <v>0</v>
      </c>
      <c r="H28" s="464">
        <f t="shared" si="4"/>
        <v>0</v>
      </c>
      <c r="I28" s="462">
        <f t="shared" si="4"/>
        <v>0</v>
      </c>
      <c r="J28" s="460">
        <f t="shared" si="4"/>
        <v>0</v>
      </c>
      <c r="K28" s="464">
        <f t="shared" si="4"/>
        <v>0</v>
      </c>
      <c r="L28" s="462">
        <f t="shared" si="4"/>
        <v>0</v>
      </c>
      <c r="M28" s="460">
        <f t="shared" si="4"/>
        <v>0</v>
      </c>
      <c r="N28" s="464">
        <f t="shared" si="4"/>
        <v>0</v>
      </c>
    </row>
    <row r="29" ht="12.75">
      <c r="F29" s="465"/>
    </row>
    <row r="30" ht="12.75">
      <c r="F30" s="465"/>
    </row>
    <row r="31" spans="6:14" ht="12.75">
      <c r="F31" s="465"/>
      <c r="K31" s="953" t="s">
        <v>739</v>
      </c>
      <c r="L31" s="953"/>
      <c r="M31" s="953"/>
      <c r="N31" s="953"/>
    </row>
    <row r="32" ht="12.75">
      <c r="F32" s="465"/>
    </row>
    <row r="33" ht="12.75">
      <c r="F33" s="465"/>
    </row>
    <row r="34" ht="12.75">
      <c r="F34" s="465"/>
    </row>
    <row r="35" ht="12.75">
      <c r="F35" s="465"/>
    </row>
    <row r="36" ht="12.75">
      <c r="F36" s="465"/>
    </row>
    <row r="37" ht="12.75">
      <c r="F37" s="465"/>
    </row>
    <row r="38" ht="12.75">
      <c r="F38" s="465"/>
    </row>
    <row r="39" ht="12.75">
      <c r="F39" s="465"/>
    </row>
    <row r="40" ht="12.75">
      <c r="F40" s="465"/>
    </row>
    <row r="41" ht="12.75">
      <c r="F41" s="465"/>
    </row>
    <row r="42" ht="12.75">
      <c r="F42" s="465"/>
    </row>
    <row r="43" ht="12.75">
      <c r="F43" s="465"/>
    </row>
    <row r="44" ht="12.75">
      <c r="F44" s="465"/>
    </row>
    <row r="45" ht="12.75">
      <c r="F45" s="465"/>
    </row>
    <row r="46" ht="12.75">
      <c r="F46" s="465"/>
    </row>
    <row r="47" ht="12.75">
      <c r="F47" s="465"/>
    </row>
  </sheetData>
  <sheetProtection formatCells="0" formatColumns="0" formatRows="0" insertColumns="0" insertRows="0"/>
  <mergeCells count="6">
    <mergeCell ref="K31:N31"/>
    <mergeCell ref="A4:A6"/>
    <mergeCell ref="B4:B6"/>
    <mergeCell ref="C4:N4"/>
    <mergeCell ref="C5:H5"/>
    <mergeCell ref="I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7">
      <selection activeCell="J25" sqref="J25"/>
    </sheetView>
  </sheetViews>
  <sheetFormatPr defaultColWidth="9.140625" defaultRowHeight="12.75"/>
  <cols>
    <col min="1" max="1" width="25.28125" style="683" customWidth="1"/>
    <col min="2" max="2" width="7.00390625" style="684" customWidth="1"/>
    <col min="3" max="3" width="7.8515625" style="684" customWidth="1"/>
    <col min="4" max="4" width="5.140625" style="684" customWidth="1"/>
    <col min="5" max="5" width="6.8515625" style="684" customWidth="1"/>
    <col min="6" max="6" width="6.8515625" style="718" customWidth="1"/>
    <col min="7" max="7" width="5.140625" style="684" customWidth="1"/>
    <col min="8" max="9" width="5.7109375" style="684" customWidth="1"/>
    <col min="10" max="10" width="6.00390625" style="684" customWidth="1"/>
    <col min="11" max="11" width="7.140625" style="683" bestFit="1" customWidth="1"/>
    <col min="12" max="12" width="6.7109375" style="683" bestFit="1" customWidth="1"/>
    <col min="13" max="13" width="9.421875" style="683" bestFit="1" customWidth="1"/>
    <col min="14" max="16384" width="9.140625" style="683" customWidth="1"/>
  </cols>
  <sheetData>
    <row r="1" spans="1:10" ht="12">
      <c r="A1" s="963" t="s">
        <v>1024</v>
      </c>
      <c r="B1" s="963"/>
      <c r="C1" s="963"/>
      <c r="D1" s="963"/>
      <c r="E1" s="963"/>
      <c r="F1" s="963"/>
      <c r="G1" s="963"/>
      <c r="H1" s="963"/>
      <c r="I1" s="963"/>
      <c r="J1" s="963"/>
    </row>
    <row r="2" spans="1:9" ht="12">
      <c r="A2" s="970" t="s">
        <v>1016</v>
      </c>
      <c r="B2" s="970"/>
      <c r="C2" s="970"/>
      <c r="D2" s="970"/>
      <c r="E2" s="970"/>
      <c r="F2" s="970"/>
      <c r="G2" s="970"/>
      <c r="H2" s="970"/>
      <c r="I2" s="970"/>
    </row>
    <row r="3" ht="12">
      <c r="F3" s="685"/>
    </row>
    <row r="4" spans="1:10" ht="54" customHeight="1">
      <c r="A4" s="686" t="s">
        <v>742</v>
      </c>
      <c r="B4" s="687"/>
      <c r="C4" s="687"/>
      <c r="D4" s="687"/>
      <c r="E4" s="687"/>
      <c r="F4" s="687"/>
      <c r="G4" s="687"/>
      <c r="H4" s="687"/>
      <c r="I4" s="687"/>
      <c r="J4" s="687"/>
    </row>
    <row r="5" spans="1:13" ht="12">
      <c r="A5" s="688"/>
      <c r="F5" s="685"/>
      <c r="M5" s="689"/>
    </row>
    <row r="6" spans="6:13" ht="12.75" thickBot="1">
      <c r="F6" s="685"/>
      <c r="M6" s="689" t="s">
        <v>384</v>
      </c>
    </row>
    <row r="7" spans="1:13" ht="54" customHeight="1">
      <c r="A7" s="964" t="s">
        <v>743</v>
      </c>
      <c r="B7" s="966" t="s">
        <v>368</v>
      </c>
      <c r="C7" s="966"/>
      <c r="D7" s="966"/>
      <c r="E7" s="967"/>
      <c r="F7" s="966"/>
      <c r="G7" s="968"/>
      <c r="H7" s="966"/>
      <c r="I7" s="966"/>
      <c r="J7" s="966"/>
      <c r="K7" s="966" t="s">
        <v>369</v>
      </c>
      <c r="L7" s="966"/>
      <c r="M7" s="969"/>
    </row>
    <row r="8" spans="1:13" ht="33" customHeight="1">
      <c r="A8" s="965"/>
      <c r="B8" s="690" t="s">
        <v>744</v>
      </c>
      <c r="C8" s="690" t="s">
        <v>674</v>
      </c>
      <c r="D8" s="690" t="s">
        <v>699</v>
      </c>
      <c r="E8" s="691" t="s">
        <v>745</v>
      </c>
      <c r="F8" s="690" t="s">
        <v>674</v>
      </c>
      <c r="G8" s="692" t="s">
        <v>699</v>
      </c>
      <c r="H8" s="690" t="s">
        <v>379</v>
      </c>
      <c r="I8" s="690" t="s">
        <v>674</v>
      </c>
      <c r="J8" s="693" t="s">
        <v>699</v>
      </c>
      <c r="K8" s="690" t="s">
        <v>744</v>
      </c>
      <c r="L8" s="690" t="s">
        <v>747</v>
      </c>
      <c r="M8" s="694" t="s">
        <v>748</v>
      </c>
    </row>
    <row r="9" spans="1:13" ht="24.75" customHeight="1">
      <c r="A9" s="695" t="s">
        <v>807</v>
      </c>
      <c r="B9" s="578"/>
      <c r="C9" s="579"/>
      <c r="D9" s="696">
        <f>B9-C9</f>
        <v>0</v>
      </c>
      <c r="E9" s="580"/>
      <c r="F9" s="581"/>
      <c r="G9" s="697">
        <f aca="true" t="shared" si="0" ref="G9:G19">E9-F9</f>
        <v>0</v>
      </c>
      <c r="H9" s="580"/>
      <c r="I9" s="580"/>
      <c r="J9" s="696">
        <f>H9-I9</f>
        <v>0</v>
      </c>
      <c r="K9" s="698"/>
      <c r="L9" s="699"/>
      <c r="M9" s="700"/>
    </row>
    <row r="10" spans="1:13" ht="24.75" customHeight="1">
      <c r="A10" s="701" t="s">
        <v>746</v>
      </c>
      <c r="B10" s="578"/>
      <c r="C10" s="579"/>
      <c r="D10" s="696">
        <f aca="true" t="shared" si="1" ref="D10:D17">B10-C10</f>
        <v>0</v>
      </c>
      <c r="E10" s="580"/>
      <c r="F10" s="581"/>
      <c r="G10" s="697">
        <f t="shared" si="0"/>
        <v>0</v>
      </c>
      <c r="H10" s="580"/>
      <c r="I10" s="580"/>
      <c r="J10" s="696">
        <f aca="true" t="shared" si="2" ref="J10:J18">H10-I10</f>
        <v>0</v>
      </c>
      <c r="K10" s="698"/>
      <c r="L10" s="699"/>
      <c r="M10" s="700"/>
    </row>
    <row r="11" spans="1:13" ht="24.75" customHeight="1">
      <c r="A11" s="701" t="s">
        <v>1031</v>
      </c>
      <c r="B11" s="578"/>
      <c r="C11" s="579"/>
      <c r="D11" s="696">
        <f t="shared" si="1"/>
        <v>0</v>
      </c>
      <c r="E11" s="580">
        <v>2</v>
      </c>
      <c r="F11" s="581"/>
      <c r="G11" s="697">
        <f t="shared" si="0"/>
        <v>2</v>
      </c>
      <c r="H11" s="580"/>
      <c r="I11" s="580"/>
      <c r="J11" s="696">
        <f t="shared" si="2"/>
        <v>0</v>
      </c>
      <c r="K11" s="698"/>
      <c r="L11" s="699"/>
      <c r="M11" s="700"/>
    </row>
    <row r="12" spans="1:13" ht="24.75" customHeight="1">
      <c r="A12" s="701" t="s">
        <v>1032</v>
      </c>
      <c r="B12" s="574">
        <v>29</v>
      </c>
      <c r="C12" s="574">
        <v>35</v>
      </c>
      <c r="D12" s="696">
        <f t="shared" si="1"/>
        <v>-6</v>
      </c>
      <c r="E12" s="702"/>
      <c r="F12" s="699"/>
      <c r="G12" s="697">
        <f t="shared" si="0"/>
        <v>0</v>
      </c>
      <c r="H12" s="698"/>
      <c r="I12" s="698"/>
      <c r="J12" s="696">
        <f t="shared" si="2"/>
        <v>0</v>
      </c>
      <c r="K12" s="698"/>
      <c r="L12" s="699"/>
      <c r="M12" s="700"/>
    </row>
    <row r="13" spans="1:13" ht="24.75" customHeight="1">
      <c r="A13" s="701" t="s">
        <v>1033</v>
      </c>
      <c r="B13" s="574"/>
      <c r="C13" s="574"/>
      <c r="D13" s="696">
        <f t="shared" si="1"/>
        <v>0</v>
      </c>
      <c r="E13" s="702">
        <v>49</v>
      </c>
      <c r="F13" s="699">
        <v>65</v>
      </c>
      <c r="G13" s="697">
        <f t="shared" si="0"/>
        <v>-16</v>
      </c>
      <c r="H13" s="698"/>
      <c r="I13" s="698"/>
      <c r="J13" s="696">
        <f t="shared" si="2"/>
        <v>0</v>
      </c>
      <c r="K13" s="698"/>
      <c r="L13" s="699"/>
      <c r="M13" s="700"/>
    </row>
    <row r="14" spans="1:13" ht="24.75" customHeight="1">
      <c r="A14" s="701" t="s">
        <v>1034</v>
      </c>
      <c r="B14" s="574"/>
      <c r="C14" s="574"/>
      <c r="D14" s="696">
        <f t="shared" si="1"/>
        <v>0</v>
      </c>
      <c r="E14" s="702"/>
      <c r="F14" s="699"/>
      <c r="G14" s="697">
        <f t="shared" si="0"/>
        <v>0</v>
      </c>
      <c r="H14" s="698"/>
      <c r="I14" s="698"/>
      <c r="J14" s="696">
        <f t="shared" si="2"/>
        <v>0</v>
      </c>
      <c r="K14" s="698"/>
      <c r="L14" s="699"/>
      <c r="M14" s="700">
        <v>4</v>
      </c>
    </row>
    <row r="15" spans="1:13" ht="24.75" customHeight="1">
      <c r="A15" s="703"/>
      <c r="B15" s="574"/>
      <c r="C15" s="574"/>
      <c r="D15" s="696">
        <f t="shared" si="1"/>
        <v>0</v>
      </c>
      <c r="E15" s="702"/>
      <c r="F15" s="699"/>
      <c r="G15" s="697">
        <f t="shared" si="0"/>
        <v>0</v>
      </c>
      <c r="H15" s="698"/>
      <c r="I15" s="698"/>
      <c r="J15" s="696">
        <f t="shared" si="2"/>
        <v>0</v>
      </c>
      <c r="K15" s="698"/>
      <c r="L15" s="699"/>
      <c r="M15" s="700"/>
    </row>
    <row r="16" spans="1:13" ht="24.75" customHeight="1">
      <c r="A16" s="703"/>
      <c r="B16" s="574"/>
      <c r="C16" s="574"/>
      <c r="D16" s="696">
        <f t="shared" si="1"/>
        <v>0</v>
      </c>
      <c r="E16" s="702"/>
      <c r="F16" s="699"/>
      <c r="G16" s="697">
        <f t="shared" si="0"/>
        <v>0</v>
      </c>
      <c r="H16" s="698"/>
      <c r="I16" s="698"/>
      <c r="J16" s="696">
        <f t="shared" si="2"/>
        <v>0</v>
      </c>
      <c r="K16" s="698"/>
      <c r="L16" s="699"/>
      <c r="M16" s="700"/>
    </row>
    <row r="17" spans="1:13" ht="24.75" customHeight="1">
      <c r="A17" s="703"/>
      <c r="B17" s="574"/>
      <c r="C17" s="574"/>
      <c r="D17" s="696">
        <f t="shared" si="1"/>
        <v>0</v>
      </c>
      <c r="E17" s="702"/>
      <c r="F17" s="699"/>
      <c r="G17" s="697">
        <f t="shared" si="0"/>
        <v>0</v>
      </c>
      <c r="H17" s="698"/>
      <c r="I17" s="698"/>
      <c r="J17" s="696">
        <f t="shared" si="2"/>
        <v>0</v>
      </c>
      <c r="K17" s="698"/>
      <c r="L17" s="699"/>
      <c r="M17" s="700"/>
    </row>
    <row r="18" spans="1:13" s="707" customFormat="1" ht="24.75" customHeight="1">
      <c r="A18" s="704"/>
      <c r="B18" s="574"/>
      <c r="C18" s="574"/>
      <c r="D18" s="696">
        <f>B18-C18</f>
        <v>0</v>
      </c>
      <c r="E18" s="705"/>
      <c r="F18" s="706"/>
      <c r="G18" s="697">
        <f t="shared" si="0"/>
        <v>0</v>
      </c>
      <c r="H18" s="698"/>
      <c r="I18" s="698"/>
      <c r="J18" s="696">
        <f t="shared" si="2"/>
        <v>0</v>
      </c>
      <c r="K18" s="698"/>
      <c r="L18" s="699"/>
      <c r="M18" s="700"/>
    </row>
    <row r="19" spans="1:13" s="707" customFormat="1" ht="24.75" customHeight="1" thickBot="1">
      <c r="A19" s="708" t="s">
        <v>666</v>
      </c>
      <c r="B19" s="709">
        <f>SUM(B9:B18)</f>
        <v>29</v>
      </c>
      <c r="C19" s="709">
        <f>SUM(C9:C18)</f>
        <v>35</v>
      </c>
      <c r="D19" s="710">
        <f>B19-C19</f>
        <v>-6</v>
      </c>
      <c r="E19" s="711">
        <f>SUM(E9:E18)</f>
        <v>51</v>
      </c>
      <c r="F19" s="709">
        <f>SUM(F9:F18)</f>
        <v>65</v>
      </c>
      <c r="G19" s="712">
        <f t="shared" si="0"/>
        <v>-14</v>
      </c>
      <c r="H19" s="709">
        <f>SUM(H9:H18)</f>
        <v>0</v>
      </c>
      <c r="I19" s="709">
        <f>SUM(I9:I18)</f>
        <v>0</v>
      </c>
      <c r="J19" s="710">
        <f>H19-I19</f>
        <v>0</v>
      </c>
      <c r="K19" s="709">
        <f>SUM(K9:K18)</f>
        <v>0</v>
      </c>
      <c r="L19" s="709">
        <f>SUM(L9:L18)</f>
        <v>0</v>
      </c>
      <c r="M19" s="713">
        <f>SUM(M9:M18)</f>
        <v>4</v>
      </c>
    </row>
    <row r="20" spans="1:13" ht="12">
      <c r="A20" s="960"/>
      <c r="B20" s="960"/>
      <c r="C20" s="960"/>
      <c r="D20" s="960"/>
      <c r="E20" s="960"/>
      <c r="F20" s="961"/>
      <c r="G20" s="960"/>
      <c r="H20" s="960"/>
      <c r="I20" s="960"/>
      <c r="J20" s="960"/>
      <c r="K20" s="960"/>
      <c r="L20" s="960"/>
      <c r="M20" s="960"/>
    </row>
    <row r="21" spans="1:13" ht="12">
      <c r="A21" s="714"/>
      <c r="C21" s="715"/>
      <c r="F21" s="716"/>
      <c r="G21" s="717"/>
      <c r="K21" s="714"/>
      <c r="L21" s="714"/>
      <c r="M21" s="714"/>
    </row>
    <row r="22" spans="6:13" ht="12">
      <c r="F22" s="716"/>
      <c r="G22" s="717"/>
      <c r="K22" s="962"/>
      <c r="L22" s="962"/>
      <c r="M22" s="962"/>
    </row>
    <row r="23" spans="6:7" ht="12">
      <c r="F23" s="716"/>
      <c r="G23" s="717"/>
    </row>
    <row r="24" spans="6:7" ht="12">
      <c r="F24" s="716"/>
      <c r="G24" s="717"/>
    </row>
    <row r="25" spans="6:7" ht="12">
      <c r="F25" s="716"/>
      <c r="G25" s="717"/>
    </row>
    <row r="26" spans="6:7" ht="12">
      <c r="F26" s="716"/>
      <c r="G26" s="717"/>
    </row>
    <row r="27" spans="6:7" ht="12">
      <c r="F27" s="716"/>
      <c r="G27" s="717"/>
    </row>
    <row r="28" spans="6:7" ht="12">
      <c r="F28" s="716"/>
      <c r="G28" s="717"/>
    </row>
    <row r="29" spans="6:7" ht="12">
      <c r="F29" s="716"/>
      <c r="G29" s="717"/>
    </row>
    <row r="30" spans="6:7" ht="12">
      <c r="F30" s="716"/>
      <c r="G30" s="717"/>
    </row>
    <row r="31" spans="6:7" ht="12">
      <c r="F31" s="716"/>
      <c r="G31" s="717"/>
    </row>
    <row r="32" spans="6:7" ht="12">
      <c r="F32" s="716"/>
      <c r="G32" s="717"/>
    </row>
    <row r="33" spans="6:7" ht="12">
      <c r="F33" s="716"/>
      <c r="G33" s="717"/>
    </row>
    <row r="34" spans="6:7" ht="12">
      <c r="F34" s="716"/>
      <c r="G34" s="717"/>
    </row>
    <row r="35" spans="6:7" ht="12">
      <c r="F35" s="716"/>
      <c r="G35" s="717"/>
    </row>
    <row r="36" spans="6:7" ht="12">
      <c r="F36" s="716"/>
      <c r="G36" s="717"/>
    </row>
    <row r="37" spans="6:7" ht="12">
      <c r="F37" s="716"/>
      <c r="G37" s="717"/>
    </row>
    <row r="38" spans="6:7" ht="12">
      <c r="F38" s="716"/>
      <c r="G38" s="717"/>
    </row>
    <row r="39" spans="6:7" ht="12">
      <c r="F39" s="716"/>
      <c r="G39" s="717"/>
    </row>
    <row r="40" spans="6:7" ht="12">
      <c r="F40" s="716"/>
      <c r="G40" s="717"/>
    </row>
    <row r="41" spans="6:7" ht="12">
      <c r="F41" s="716"/>
      <c r="G41" s="717"/>
    </row>
    <row r="42" spans="6:7" ht="12">
      <c r="F42" s="716"/>
      <c r="G42" s="717"/>
    </row>
    <row r="43" spans="6:7" ht="12">
      <c r="F43" s="716"/>
      <c r="G43" s="717"/>
    </row>
    <row r="44" spans="6:7" ht="12">
      <c r="F44" s="716"/>
      <c r="G44" s="717"/>
    </row>
    <row r="45" spans="6:7" ht="12">
      <c r="F45" s="716"/>
      <c r="G45" s="717"/>
    </row>
    <row r="46" spans="6:7" ht="12">
      <c r="F46" s="716"/>
      <c r="G46" s="717"/>
    </row>
    <row r="47" spans="6:7" ht="12">
      <c r="F47" s="716"/>
      <c r="G47" s="717"/>
    </row>
    <row r="48" spans="6:7" ht="12">
      <c r="F48" s="716"/>
      <c r="G48" s="717"/>
    </row>
  </sheetData>
  <sheetProtection formatCells="0" formatColumns="0" formatRows="0" insertColumns="0" insertRows="0"/>
  <mergeCells count="7">
    <mergeCell ref="A20:M20"/>
    <mergeCell ref="K22:M22"/>
    <mergeCell ref="A1:J1"/>
    <mergeCell ref="A7:A8"/>
    <mergeCell ref="B7:J7"/>
    <mergeCell ref="K7:M7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C4">
      <selection activeCell="K20" sqref="K20"/>
    </sheetView>
  </sheetViews>
  <sheetFormatPr defaultColWidth="9.140625" defaultRowHeight="12.75"/>
  <cols>
    <col min="1" max="1" width="49.57421875" style="600" customWidth="1"/>
    <col min="2" max="2" width="14.8515625" style="600" customWidth="1"/>
    <col min="3" max="3" width="10.8515625" style="600" customWidth="1"/>
    <col min="4" max="5" width="9.140625" style="600" customWidth="1"/>
    <col min="6" max="6" width="12.8515625" style="600" customWidth="1"/>
    <col min="7" max="16384" width="9.140625" style="600" customWidth="1"/>
  </cols>
  <sheetData>
    <row r="1" spans="1:5" ht="15">
      <c r="A1" s="598" t="s">
        <v>1016</v>
      </c>
      <c r="B1" s="599"/>
      <c r="C1" s="599"/>
      <c r="D1" s="599"/>
      <c r="E1" s="599"/>
    </row>
    <row r="2" spans="2:6" ht="14.25">
      <c r="B2" s="601"/>
      <c r="C2" s="601"/>
      <c r="D2" s="601"/>
      <c r="E2" s="601"/>
      <c r="F2" s="602"/>
    </row>
    <row r="3" spans="2:6" ht="14.25">
      <c r="B3" s="601"/>
      <c r="C3" s="601"/>
      <c r="D3" s="601"/>
      <c r="E3" s="601"/>
      <c r="F3" s="602"/>
    </row>
    <row r="4" spans="1:6" ht="15">
      <c r="A4" s="603" t="s">
        <v>1025</v>
      </c>
      <c r="B4" s="602"/>
      <c r="C4" s="602"/>
      <c r="D4" s="602"/>
      <c r="E4" s="602"/>
      <c r="F4" s="602"/>
    </row>
    <row r="5" spans="2:9" ht="14.25">
      <c r="B5" s="604"/>
      <c r="C5" s="604"/>
      <c r="D5" s="604"/>
      <c r="E5" s="604"/>
      <c r="F5" s="605"/>
      <c r="I5" s="606" t="s">
        <v>385</v>
      </c>
    </row>
    <row r="6" spans="1:9" ht="180.75" thickBot="1">
      <c r="A6" s="607"/>
      <c r="B6" s="608" t="s">
        <v>380</v>
      </c>
      <c r="C6" s="608" t="s">
        <v>674</v>
      </c>
      <c r="D6" s="608" t="s">
        <v>731</v>
      </c>
      <c r="E6" s="608" t="s">
        <v>381</v>
      </c>
      <c r="F6" s="609" t="s">
        <v>382</v>
      </c>
      <c r="G6" s="610" t="s">
        <v>383</v>
      </c>
      <c r="H6" s="611" t="s">
        <v>397</v>
      </c>
      <c r="I6" s="611" t="s">
        <v>398</v>
      </c>
    </row>
    <row r="7" spans="1:9" ht="9.75" customHeight="1" thickBot="1" thickTop="1">
      <c r="A7" s="612"/>
      <c r="B7" s="613"/>
      <c r="C7" s="613"/>
      <c r="D7" s="613"/>
      <c r="E7" s="613"/>
      <c r="F7" s="613"/>
      <c r="G7" s="613"/>
      <c r="H7" s="613"/>
      <c r="I7" s="613"/>
    </row>
    <row r="8" spans="1:9" ht="16.5" thickBot="1" thickTop="1">
      <c r="A8" s="614" t="s">
        <v>808</v>
      </c>
      <c r="B8" s="613">
        <f>'ЗДР.РАД. И САРАД.'!I36</f>
        <v>163</v>
      </c>
      <c r="C8" s="613">
        <f>'ЗДР.РАД. И САРАД.'!K36-'ЗДР.РАД. И САРАД.'!J17</f>
        <v>171</v>
      </c>
      <c r="D8" s="613">
        <f>B8-C8</f>
        <v>-8</v>
      </c>
      <c r="E8" s="613"/>
      <c r="F8" s="613">
        <f>'ЗДР.РАД. И САРАД.'!X36</f>
        <v>8</v>
      </c>
      <c r="G8" s="613">
        <f>SUM(B8,E8,F8)</f>
        <v>171</v>
      </c>
      <c r="H8" s="613">
        <v>4</v>
      </c>
      <c r="I8" s="613">
        <v>5</v>
      </c>
    </row>
    <row r="9" spans="1:9" ht="16.5" thickBot="1" thickTop="1">
      <c r="A9" s="614" t="s">
        <v>809</v>
      </c>
      <c r="B9" s="613">
        <f>СТОМАТОЛОГИЈА!E15</f>
        <v>32</v>
      </c>
      <c r="C9" s="613">
        <f>СТОМАТОЛОГИЈА!F15</f>
        <v>43</v>
      </c>
      <c r="D9" s="613">
        <f>B9-C9</f>
        <v>-11</v>
      </c>
      <c r="E9" s="613"/>
      <c r="F9" s="613">
        <f>СТОМАТОЛОГИЈА!N15</f>
        <v>0</v>
      </c>
      <c r="G9" s="613">
        <f aca="true" t="shared" si="0" ref="G9:G18">SUM(B9,E9,F9)</f>
        <v>32</v>
      </c>
      <c r="H9" s="613"/>
      <c r="I9" s="613"/>
    </row>
    <row r="10" spans="1:9" ht="16.5" thickBot="1" thickTop="1">
      <c r="A10" s="614" t="s">
        <v>810</v>
      </c>
      <c r="B10" s="613">
        <f>'ЗДР.РАД. И САРАД.'!J36</f>
        <v>5</v>
      </c>
      <c r="C10" s="613">
        <f>'ЗДР.РАД. И САРАД.'!K17-'ЗДР.РАД. И САРАД.'!I17</f>
        <v>9</v>
      </c>
      <c r="D10" s="613">
        <f aca="true" t="shared" si="1" ref="D10:D18">B10-C10</f>
        <v>-4</v>
      </c>
      <c r="E10" s="613">
        <f>АПОТЕКА!C28</f>
        <v>0</v>
      </c>
      <c r="F10" s="613"/>
      <c r="G10" s="613">
        <f t="shared" si="0"/>
        <v>5</v>
      </c>
      <c r="H10" s="613"/>
      <c r="I10" s="613"/>
    </row>
    <row r="11" spans="1:9" ht="16.5" thickBot="1" thickTop="1">
      <c r="A11" s="614" t="s">
        <v>811</v>
      </c>
      <c r="B11" s="613">
        <f>'ЗДР.РАД. И САРАД.'!O36</f>
        <v>310</v>
      </c>
      <c r="C11" s="613">
        <f>'ЗДР.РАД. И САРАД.'!P36</f>
        <v>345</v>
      </c>
      <c r="D11" s="613">
        <f t="shared" si="1"/>
        <v>-35</v>
      </c>
      <c r="E11" s="613"/>
      <c r="F11" s="613">
        <f>'ЗДР.РАД. И САРАД.'!Y36</f>
        <v>3</v>
      </c>
      <c r="G11" s="613">
        <f t="shared" si="0"/>
        <v>313</v>
      </c>
      <c r="H11" s="613">
        <v>14</v>
      </c>
      <c r="I11" s="613">
        <v>5</v>
      </c>
    </row>
    <row r="12" spans="1:9" ht="16.5" thickBot="1" thickTop="1">
      <c r="A12" s="614" t="s">
        <v>333</v>
      </c>
      <c r="B12" s="613">
        <f>СТОМАТОЛОГИЈА!H15</f>
        <v>44</v>
      </c>
      <c r="C12" s="613">
        <f>СТОМАТОЛОГИЈА!J15</f>
        <v>53</v>
      </c>
      <c r="D12" s="613">
        <f t="shared" si="1"/>
        <v>-9</v>
      </c>
      <c r="E12" s="613"/>
      <c r="F12" s="613">
        <f>СТОМАТОЛОГИЈА!O15</f>
        <v>0</v>
      </c>
      <c r="G12" s="613">
        <f t="shared" si="0"/>
        <v>44</v>
      </c>
      <c r="H12" s="613">
        <v>1</v>
      </c>
      <c r="I12" s="613"/>
    </row>
    <row r="13" spans="1:9" ht="16.5" thickBot="1" thickTop="1">
      <c r="A13" s="614" t="s">
        <v>334</v>
      </c>
      <c r="B13" s="613">
        <f>СТОМАТОЛОГИЈА!I15</f>
        <v>10</v>
      </c>
      <c r="C13" s="613">
        <f>СТОМАТОЛОГИЈА!K15</f>
        <v>9</v>
      </c>
      <c r="D13" s="613">
        <f t="shared" si="1"/>
        <v>1</v>
      </c>
      <c r="E13" s="613"/>
      <c r="F13" s="613">
        <f>СТОМАТОЛОГИЈА!P15</f>
        <v>0</v>
      </c>
      <c r="G13" s="613">
        <f t="shared" si="0"/>
        <v>10</v>
      </c>
      <c r="H13" s="613"/>
      <c r="I13" s="613"/>
    </row>
    <row r="14" spans="1:9" ht="16.5" thickBot="1" thickTop="1">
      <c r="A14" s="614" t="s">
        <v>812</v>
      </c>
      <c r="B14" s="613"/>
      <c r="C14" s="613"/>
      <c r="D14" s="613">
        <f t="shared" si="1"/>
        <v>0</v>
      </c>
      <c r="E14" s="613">
        <f>АПОТЕКА!F28</f>
        <v>0</v>
      </c>
      <c r="F14" s="613"/>
      <c r="G14" s="613">
        <f t="shared" si="0"/>
        <v>0</v>
      </c>
      <c r="H14" s="613"/>
      <c r="I14" s="613"/>
    </row>
    <row r="15" spans="1:9" ht="16.5" thickBot="1" thickTop="1">
      <c r="A15" s="614" t="s">
        <v>813</v>
      </c>
      <c r="B15" s="613">
        <f>'ЗДР.РАД. И САРАД.'!U36</f>
        <v>18</v>
      </c>
      <c r="C15" s="613">
        <f>'ЗДР.РАД. И САРАД.'!V36</f>
        <v>15</v>
      </c>
      <c r="D15" s="613">
        <f t="shared" si="1"/>
        <v>3</v>
      </c>
      <c r="E15" s="613"/>
      <c r="F15" s="613">
        <f>'ЗДР.РАД. И САРАД.'!Z36</f>
        <v>1</v>
      </c>
      <c r="G15" s="613">
        <f t="shared" si="0"/>
        <v>19</v>
      </c>
      <c r="H15" s="613"/>
      <c r="I15" s="613"/>
    </row>
    <row r="16" spans="1:9" ht="16.5" thickBot="1" thickTop="1">
      <c r="A16" s="614" t="s">
        <v>814</v>
      </c>
      <c r="B16" s="613">
        <f>'НЕМЕД.РАДНИЦИ'!B19</f>
        <v>29</v>
      </c>
      <c r="C16" s="613">
        <f>'НЕМЕД.РАДНИЦИ'!C19</f>
        <v>35</v>
      </c>
      <c r="D16" s="613">
        <f t="shared" si="1"/>
        <v>-6</v>
      </c>
      <c r="E16" s="613">
        <f>АПОТЕКА!I28</f>
        <v>0</v>
      </c>
      <c r="F16" s="613">
        <f>'НЕМЕД.РАДНИЦИ'!K19</f>
        <v>0</v>
      </c>
      <c r="G16" s="613">
        <f t="shared" si="0"/>
        <v>29</v>
      </c>
      <c r="H16" s="613"/>
      <c r="I16" s="613">
        <v>3</v>
      </c>
    </row>
    <row r="17" spans="1:9" ht="16.5" thickBot="1" thickTop="1">
      <c r="A17" s="614" t="s">
        <v>815</v>
      </c>
      <c r="B17" s="613">
        <f>'НЕМЕД.РАДНИЦИ'!E19+'НЕМЕД.РАДНИЦИ'!H19</f>
        <v>51</v>
      </c>
      <c r="C17" s="613">
        <f>'НЕМЕД.РАДНИЦИ'!F19+'НЕМЕД.РАДНИЦИ'!I19</f>
        <v>65</v>
      </c>
      <c r="D17" s="613">
        <f t="shared" si="1"/>
        <v>-14</v>
      </c>
      <c r="E17" s="613">
        <f>АПОТЕКА!L28</f>
        <v>0</v>
      </c>
      <c r="F17" s="613">
        <f>'НЕМЕД.РАДНИЦИ'!L19+'НЕМЕД.РАДНИЦИ'!M19</f>
        <v>4</v>
      </c>
      <c r="G17" s="613">
        <f t="shared" si="0"/>
        <v>55</v>
      </c>
      <c r="H17" s="613">
        <v>1</v>
      </c>
      <c r="I17" s="613">
        <v>5</v>
      </c>
    </row>
    <row r="18" spans="1:9" ht="16.5" thickBot="1" thickTop="1">
      <c r="A18" s="614" t="s">
        <v>666</v>
      </c>
      <c r="B18" s="613">
        <f>SUM(B8:B17)</f>
        <v>662</v>
      </c>
      <c r="C18" s="613">
        <f>SUM(C8:C17)</f>
        <v>745</v>
      </c>
      <c r="D18" s="613">
        <f t="shared" si="1"/>
        <v>-83</v>
      </c>
      <c r="E18" s="613">
        <f>SUM(E8:E17)</f>
        <v>0</v>
      </c>
      <c r="F18" s="613">
        <f>SUM(F8:F17)</f>
        <v>16</v>
      </c>
      <c r="G18" s="613">
        <f t="shared" si="0"/>
        <v>678</v>
      </c>
      <c r="H18" s="613">
        <f>SUM(H8:H17)</f>
        <v>20</v>
      </c>
      <c r="I18" s="613">
        <f>SUM(I8:I17)</f>
        <v>18</v>
      </c>
    </row>
    <row r="19" spans="1:7" ht="15" thickTop="1">
      <c r="A19" s="615"/>
      <c r="B19" s="615"/>
      <c r="C19" s="615"/>
      <c r="D19" s="615"/>
      <c r="E19" s="602"/>
      <c r="F19" s="602"/>
      <c r="G19" s="602"/>
    </row>
    <row r="20" spans="1:7" ht="14.25">
      <c r="A20" s="615"/>
      <c r="B20" s="615"/>
      <c r="C20" s="615"/>
      <c r="D20" s="615"/>
      <c r="E20" s="602"/>
      <c r="F20" s="602"/>
      <c r="G20" s="602"/>
    </row>
    <row r="21" spans="1:7" ht="14.25">
      <c r="A21" s="615"/>
      <c r="B21" s="615"/>
      <c r="C21" s="615"/>
      <c r="D21" s="615"/>
      <c r="E21" s="602"/>
      <c r="F21" s="602"/>
      <c r="G21" s="602"/>
    </row>
    <row r="22" spans="1:7" ht="14.25">
      <c r="A22" s="615"/>
      <c r="B22" s="615"/>
      <c r="C22" s="615"/>
      <c r="D22" s="615"/>
      <c r="E22" s="602"/>
      <c r="F22" s="602"/>
      <c r="G22" s="602"/>
    </row>
    <row r="23" spans="1:7" ht="14.25">
      <c r="A23" s="615"/>
      <c r="B23" s="615"/>
      <c r="C23" s="615"/>
      <c r="D23" s="615"/>
      <c r="E23" s="602"/>
      <c r="F23" s="602"/>
      <c r="G23" s="602"/>
    </row>
    <row r="24" spans="1:7" ht="14.25">
      <c r="A24" s="615"/>
      <c r="B24" s="615"/>
      <c r="C24" s="615"/>
      <c r="D24" s="615"/>
      <c r="E24" s="602"/>
      <c r="F24" s="602"/>
      <c r="G24" s="602"/>
    </row>
    <row r="25" spans="1:7" ht="14.25">
      <c r="A25" s="615"/>
      <c r="B25" s="615"/>
      <c r="C25" s="615"/>
      <c r="D25" s="615"/>
      <c r="E25" s="602"/>
      <c r="F25" s="602"/>
      <c r="G25" s="602"/>
    </row>
    <row r="26" spans="1:7" ht="14.25">
      <c r="A26" s="615"/>
      <c r="B26" s="615"/>
      <c r="C26" s="615"/>
      <c r="D26" s="615"/>
      <c r="E26" s="602"/>
      <c r="F26" s="602"/>
      <c r="G26" s="602"/>
    </row>
    <row r="27" spans="1:7" ht="14.25">
      <c r="A27" s="615"/>
      <c r="B27" s="615"/>
      <c r="C27" s="615"/>
      <c r="D27" s="615"/>
      <c r="E27" s="602"/>
      <c r="F27" s="602"/>
      <c r="G27" s="602"/>
    </row>
    <row r="28" spans="5:7" ht="14.25">
      <c r="E28" s="602"/>
      <c r="F28" s="602"/>
      <c r="G28" s="602"/>
    </row>
    <row r="29" spans="5:7" ht="14.25">
      <c r="E29" s="602"/>
      <c r="F29" s="602"/>
      <c r="G29" s="602"/>
    </row>
    <row r="30" spans="5:7" ht="14.25">
      <c r="E30" s="602"/>
      <c r="F30" s="602"/>
      <c r="G30" s="602"/>
    </row>
    <row r="31" spans="5:7" ht="14.25">
      <c r="E31" s="602"/>
      <c r="F31" s="602"/>
      <c r="G31" s="602"/>
    </row>
    <row r="32" spans="5:7" ht="14.25">
      <c r="E32" s="602"/>
      <c r="F32" s="602"/>
      <c r="G32" s="602"/>
    </row>
    <row r="33" spans="5:7" ht="14.25">
      <c r="E33" s="602"/>
      <c r="F33" s="602"/>
      <c r="G33" s="602"/>
    </row>
    <row r="34" spans="5:7" ht="14.25">
      <c r="E34" s="602"/>
      <c r="F34" s="602"/>
      <c r="G34" s="602"/>
    </row>
    <row r="35" spans="5:7" ht="14.25">
      <c r="E35" s="602"/>
      <c r="F35" s="602"/>
      <c r="G35" s="602"/>
    </row>
    <row r="36" spans="5:7" ht="14.25">
      <c r="E36" s="602"/>
      <c r="F36" s="602"/>
      <c r="G36" s="602"/>
    </row>
    <row r="37" spans="5:7" ht="14.25">
      <c r="E37" s="602"/>
      <c r="F37" s="602"/>
      <c r="G37" s="602"/>
    </row>
    <row r="38" spans="5:7" ht="14.25">
      <c r="E38" s="602"/>
      <c r="F38" s="602"/>
      <c r="G38" s="602"/>
    </row>
    <row r="39" spans="5:7" ht="14.25">
      <c r="E39" s="602"/>
      <c r="F39" s="602"/>
      <c r="G39" s="602"/>
    </row>
    <row r="40" spans="5:7" ht="14.25">
      <c r="E40" s="602"/>
      <c r="F40" s="602"/>
      <c r="G40" s="602"/>
    </row>
    <row r="41" spans="5:7" ht="14.25">
      <c r="E41" s="602"/>
      <c r="F41" s="602"/>
      <c r="G41" s="602"/>
    </row>
    <row r="42" spans="5:7" ht="14.25">
      <c r="E42" s="602"/>
      <c r="F42" s="602"/>
      <c r="G42" s="602"/>
    </row>
    <row r="43" spans="5:7" ht="14.25">
      <c r="E43" s="602"/>
      <c r="F43" s="602"/>
      <c r="G43" s="602"/>
    </row>
    <row r="44" spans="5:7" ht="14.25">
      <c r="E44" s="602"/>
      <c r="F44" s="602"/>
      <c r="G44" s="602"/>
    </row>
    <row r="45" spans="5:7" ht="14.25">
      <c r="E45" s="602"/>
      <c r="F45" s="602"/>
      <c r="G45" s="602"/>
    </row>
    <row r="46" spans="5:7" ht="14.25">
      <c r="E46" s="602"/>
      <c r="F46" s="602"/>
      <c r="G46" s="602"/>
    </row>
    <row r="47" spans="5:7" ht="14.25">
      <c r="E47" s="602"/>
      <c r="F47" s="602"/>
      <c r="G47" s="602"/>
    </row>
    <row r="48" spans="5:7" ht="14.25">
      <c r="E48" s="602"/>
      <c r="F48" s="602"/>
      <c r="G48" s="602"/>
    </row>
    <row r="49" spans="5:7" ht="14.25">
      <c r="E49" s="602"/>
      <c r="F49" s="602"/>
      <c r="G49" s="602"/>
    </row>
    <row r="50" spans="5:7" ht="14.25">
      <c r="E50" s="602"/>
      <c r="F50" s="602"/>
      <c r="G50" s="602"/>
    </row>
    <row r="51" spans="5:7" ht="14.25">
      <c r="E51" s="602"/>
      <c r="F51" s="602"/>
      <c r="G51" s="602"/>
    </row>
    <row r="52" spans="5:7" ht="14.25">
      <c r="E52" s="602"/>
      <c r="F52" s="602"/>
      <c r="G52" s="602"/>
    </row>
    <row r="53" spans="5:7" ht="14.25">
      <c r="E53" s="602"/>
      <c r="F53" s="602"/>
      <c r="G53" s="602"/>
    </row>
    <row r="54" spans="5:7" ht="14.25">
      <c r="E54" s="602"/>
      <c r="F54" s="602"/>
      <c r="G54" s="602"/>
    </row>
    <row r="55" spans="5:7" ht="14.25">
      <c r="E55" s="602"/>
      <c r="F55" s="602"/>
      <c r="G55" s="602"/>
    </row>
    <row r="56" spans="5:7" ht="14.25">
      <c r="E56" s="602"/>
      <c r="F56" s="602"/>
      <c r="G56" s="602"/>
    </row>
    <row r="57" spans="5:7" ht="14.25">
      <c r="E57" s="602"/>
      <c r="F57" s="602"/>
      <c r="G57" s="602"/>
    </row>
    <row r="58" spans="5:7" ht="14.25">
      <c r="E58" s="602"/>
      <c r="F58" s="602"/>
      <c r="G58" s="602"/>
    </row>
    <row r="59" spans="5:7" ht="14.25">
      <c r="E59" s="602"/>
      <c r="F59" s="602"/>
      <c r="G59" s="602"/>
    </row>
    <row r="60" spans="5:7" ht="14.25">
      <c r="E60" s="602"/>
      <c r="F60" s="602"/>
      <c r="G60" s="602"/>
    </row>
    <row r="61" spans="5:7" ht="14.25">
      <c r="E61" s="602"/>
      <c r="F61" s="602"/>
      <c r="G61" s="602"/>
    </row>
    <row r="62" spans="5:7" ht="14.25">
      <c r="E62" s="602"/>
      <c r="F62" s="602"/>
      <c r="G62" s="60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vuksa_ana</dc:creator>
  <cp:keywords/>
  <dc:description/>
  <cp:lastModifiedBy>server</cp:lastModifiedBy>
  <cp:lastPrinted>2018-01-22T11:22:24Z</cp:lastPrinted>
  <dcterms:created xsi:type="dcterms:W3CDTF">2009-12-11T13:16:27Z</dcterms:created>
  <dcterms:modified xsi:type="dcterms:W3CDTF">2018-04-20T09:34:11Z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af9ba746-5110-4955-b75a-918fe4ced66d</vt:lpwstr>
  </property>
</Properties>
</file>